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-15" windowWidth="17775" windowHeight="10080" activeTab="2"/>
  </bookViews>
  <sheets>
    <sheet name="予選Aブロック　兼対戦表入力シート" sheetId="7" r:id="rId1"/>
    <sheet name="予選Bブロック" sheetId="8" r:id="rId2"/>
    <sheet name="決勝トーナメント" sheetId="6" r:id="rId3"/>
  </sheets>
  <definedNames>
    <definedName name="_xlnm.Print_Area" localSheetId="2">決勝トーナメント!$A$1:$AA$45</definedName>
    <definedName name="_xlnm.Print_Area" localSheetId="0">'予選Aブロック　兼対戦表入力シート'!$B$1:$AB$56</definedName>
    <definedName name="_xlnm.Print_Area" localSheetId="1">予選Bブロック!$B$1:$AB$56</definedName>
  </definedNames>
  <calcPr calcId="125725"/>
</workbook>
</file>

<file path=xl/calcChain.xml><?xml version="1.0" encoding="utf-8"?>
<calcChain xmlns="http://schemas.openxmlformats.org/spreadsheetml/2006/main">
  <c r="C39" i="8"/>
  <c r="C54" l="1"/>
  <c r="C53"/>
  <c r="C49"/>
  <c r="C48"/>
  <c r="C47"/>
  <c r="C46"/>
  <c r="C45"/>
  <c r="C41"/>
  <c r="C40"/>
  <c r="C38"/>
  <c r="F51" l="1"/>
  <c r="F43"/>
  <c r="F36"/>
  <c r="F26"/>
  <c r="F19"/>
  <c r="Z50"/>
  <c r="Q50"/>
  <c r="N50"/>
  <c r="L50"/>
  <c r="J50"/>
  <c r="C56"/>
  <c r="M55"/>
  <c r="L55"/>
  <c r="J55"/>
  <c r="F55"/>
  <c r="Z54"/>
  <c r="W54"/>
  <c r="T54"/>
  <c r="Q54"/>
  <c r="M54"/>
  <c r="L54"/>
  <c r="J54"/>
  <c r="F54"/>
  <c r="Z53"/>
  <c r="W53"/>
  <c r="T53"/>
  <c r="Q53"/>
  <c r="M53"/>
  <c r="L53"/>
  <c r="J53"/>
  <c r="F53"/>
  <c r="B54"/>
  <c r="B53"/>
  <c r="C51"/>
  <c r="Z48"/>
  <c r="W48"/>
  <c r="T48"/>
  <c r="Q48"/>
  <c r="M48"/>
  <c r="L48"/>
  <c r="J48"/>
  <c r="F48"/>
  <c r="Z47"/>
  <c r="W47"/>
  <c r="T47"/>
  <c r="Q47"/>
  <c r="M47"/>
  <c r="L47"/>
  <c r="J47"/>
  <c r="F47"/>
  <c r="Z46"/>
  <c r="W46"/>
  <c r="T46"/>
  <c r="Q46"/>
  <c r="M46"/>
  <c r="L46"/>
  <c r="J46"/>
  <c r="F46"/>
  <c r="Z45"/>
  <c r="W45"/>
  <c r="T45"/>
  <c r="Q45"/>
  <c r="M45"/>
  <c r="L45"/>
  <c r="J45"/>
  <c r="F45"/>
  <c r="Z42"/>
  <c r="Q42"/>
  <c r="N42"/>
  <c r="L42"/>
  <c r="J42"/>
  <c r="B48"/>
  <c r="B47"/>
  <c r="B46"/>
  <c r="B45"/>
  <c r="C43"/>
  <c r="F39"/>
  <c r="Z40"/>
  <c r="W40"/>
  <c r="T40"/>
  <c r="Q40"/>
  <c r="M40"/>
  <c r="L40"/>
  <c r="J40"/>
  <c r="F40"/>
  <c r="Z38"/>
  <c r="W38"/>
  <c r="T38"/>
  <c r="Q38"/>
  <c r="M38"/>
  <c r="L38"/>
  <c r="J38"/>
  <c r="F38"/>
  <c r="B40"/>
  <c r="B39"/>
  <c r="B38"/>
  <c r="C36"/>
  <c r="Z35"/>
  <c r="Q35"/>
  <c r="N35"/>
  <c r="L35"/>
  <c r="J35"/>
  <c r="Z33"/>
  <c r="W33"/>
  <c r="T33"/>
  <c r="Q33"/>
  <c r="Z32"/>
  <c r="W32"/>
  <c r="T32"/>
  <c r="Q32"/>
  <c r="Z31"/>
  <c r="W31"/>
  <c r="T31"/>
  <c r="Q31"/>
  <c r="Z30"/>
  <c r="W30"/>
  <c r="T30"/>
  <c r="Q30"/>
  <c r="Z28"/>
  <c r="W28"/>
  <c r="T28"/>
  <c r="Q28"/>
  <c r="Z29"/>
  <c r="W29"/>
  <c r="T29"/>
  <c r="Q29"/>
  <c r="M33"/>
  <c r="L33"/>
  <c r="J33"/>
  <c r="F33"/>
  <c r="M32"/>
  <c r="L32"/>
  <c r="J32"/>
  <c r="F32"/>
  <c r="M31"/>
  <c r="L31"/>
  <c r="J31"/>
  <c r="F31"/>
  <c r="M30"/>
  <c r="L30"/>
  <c r="J30"/>
  <c r="F30"/>
  <c r="M29"/>
  <c r="L29"/>
  <c r="J29"/>
  <c r="F29"/>
  <c r="M28"/>
  <c r="L28"/>
  <c r="J28"/>
  <c r="F28"/>
  <c r="C34"/>
  <c r="B33"/>
  <c r="B32"/>
  <c r="B31"/>
  <c r="B30"/>
  <c r="B29"/>
  <c r="B28"/>
  <c r="C33"/>
  <c r="C32"/>
  <c r="C31"/>
  <c r="C30"/>
  <c r="C29"/>
  <c r="C28"/>
  <c r="L23"/>
  <c r="L22"/>
  <c r="L21"/>
  <c r="J23"/>
  <c r="J22"/>
  <c r="J21"/>
  <c r="B23"/>
  <c r="B22"/>
  <c r="B21"/>
  <c r="C26"/>
  <c r="C19"/>
  <c r="W21"/>
  <c r="T21"/>
  <c r="Z23"/>
  <c r="Z22"/>
  <c r="Z21"/>
  <c r="W23"/>
  <c r="W22"/>
  <c r="T23"/>
  <c r="T22"/>
  <c r="Q23"/>
  <c r="Q22"/>
  <c r="Q21"/>
  <c r="C24"/>
  <c r="C23"/>
  <c r="C22"/>
  <c r="C21"/>
  <c r="J25"/>
  <c r="L25"/>
  <c r="N25"/>
  <c r="Q25"/>
  <c r="Z25"/>
  <c r="Z18"/>
  <c r="Q18"/>
  <c r="N18"/>
  <c r="L18"/>
  <c r="J18"/>
  <c r="M23"/>
  <c r="M22"/>
  <c r="M21"/>
  <c r="F23"/>
  <c r="F22"/>
  <c r="F21"/>
  <c r="O14" l="1"/>
  <c r="R12" s="1"/>
  <c r="L14"/>
  <c r="I14"/>
  <c r="R8" s="1"/>
  <c r="F14"/>
  <c r="T13"/>
  <c r="R13"/>
  <c r="L12"/>
  <c r="O10" s="1"/>
  <c r="I12"/>
  <c r="F12"/>
  <c r="T11"/>
  <c r="R11"/>
  <c r="Y10" s="1"/>
  <c r="Q11"/>
  <c r="O11"/>
  <c r="R10"/>
  <c r="I10"/>
  <c r="F10"/>
  <c r="T9"/>
  <c r="R9"/>
  <c r="Q9"/>
  <c r="O9"/>
  <c r="N9"/>
  <c r="L9"/>
  <c r="O8"/>
  <c r="F8"/>
  <c r="T7"/>
  <c r="R7"/>
  <c r="Q7"/>
  <c r="O7"/>
  <c r="N7"/>
  <c r="L7"/>
  <c r="K7"/>
  <c r="I7"/>
  <c r="R6"/>
  <c r="L6"/>
  <c r="R5"/>
  <c r="O5"/>
  <c r="L5"/>
  <c r="I5"/>
  <c r="F5"/>
  <c r="AC55" i="7"/>
  <c r="AC54"/>
  <c r="Z54"/>
  <c r="W54"/>
  <c r="B54"/>
  <c r="AC53"/>
  <c r="C54" s="1"/>
  <c r="C56" s="1"/>
  <c r="Z53"/>
  <c r="W53"/>
  <c r="C49"/>
  <c r="AC48"/>
  <c r="Z48"/>
  <c r="W48"/>
  <c r="AC47"/>
  <c r="Z47"/>
  <c r="W47"/>
  <c r="AC46"/>
  <c r="Z46"/>
  <c r="W46"/>
  <c r="B46"/>
  <c r="B47" s="1"/>
  <c r="B48" s="1"/>
  <c r="AC45"/>
  <c r="C46" s="1"/>
  <c r="C47" s="1"/>
  <c r="Z45"/>
  <c r="W45"/>
  <c r="AC40"/>
  <c r="Z40"/>
  <c r="W40"/>
  <c r="AC38"/>
  <c r="C39" s="1"/>
  <c r="C40" s="1"/>
  <c r="C41" s="1"/>
  <c r="Z38"/>
  <c r="W38"/>
  <c r="AC33"/>
  <c r="Z33"/>
  <c r="W33"/>
  <c r="AC32"/>
  <c r="Z32"/>
  <c r="W32"/>
  <c r="AC31"/>
  <c r="Z31"/>
  <c r="W31"/>
  <c r="AC30"/>
  <c r="Z30"/>
  <c r="W30"/>
  <c r="AC29"/>
  <c r="Z29"/>
  <c r="W29"/>
  <c r="B29"/>
  <c r="B30" s="1"/>
  <c r="B31" s="1"/>
  <c r="B32" s="1"/>
  <c r="B33" s="1"/>
  <c r="AC28"/>
  <c r="C29" s="1"/>
  <c r="C30" s="1"/>
  <c r="C31" s="1"/>
  <c r="C32" s="1"/>
  <c r="C33" s="1"/>
  <c r="C34" s="1"/>
  <c r="Z28"/>
  <c r="W28"/>
  <c r="AC23"/>
  <c r="Z23"/>
  <c r="W23"/>
  <c r="AC22"/>
  <c r="Z22"/>
  <c r="W22"/>
  <c r="B22"/>
  <c r="B23" s="1"/>
  <c r="AC21"/>
  <c r="C22" s="1"/>
  <c r="C23" s="1"/>
  <c r="C24" s="1"/>
  <c r="Z21"/>
  <c r="W21"/>
  <c r="O14"/>
  <c r="L14"/>
  <c r="R10" s="1"/>
  <c r="I14"/>
  <c r="F14"/>
  <c r="T13"/>
  <c r="R13"/>
  <c r="R12"/>
  <c r="L12"/>
  <c r="I12"/>
  <c r="V12" s="1"/>
  <c r="F12"/>
  <c r="T11"/>
  <c r="R11"/>
  <c r="Q11"/>
  <c r="O11"/>
  <c r="O10"/>
  <c r="I10"/>
  <c r="F10"/>
  <c r="T9"/>
  <c r="R9"/>
  <c r="Q9"/>
  <c r="O9"/>
  <c r="N9"/>
  <c r="L9"/>
  <c r="R8"/>
  <c r="L8"/>
  <c r="F8"/>
  <c r="T7"/>
  <c r="R7"/>
  <c r="Q7"/>
  <c r="O7"/>
  <c r="N7"/>
  <c r="L7"/>
  <c r="K7"/>
  <c r="I7"/>
  <c r="R6"/>
  <c r="O6"/>
  <c r="W6" s="1"/>
  <c r="L6"/>
  <c r="I6"/>
  <c r="Y6" s="1"/>
  <c r="R5"/>
  <c r="O5"/>
  <c r="L5"/>
  <c r="I5"/>
  <c r="F5"/>
  <c r="U8" i="8" l="1"/>
  <c r="V10"/>
  <c r="Z10"/>
  <c r="AA10" s="1"/>
  <c r="U12"/>
  <c r="Y12"/>
  <c r="V14"/>
  <c r="Z14"/>
  <c r="O6"/>
  <c r="L8"/>
  <c r="V8"/>
  <c r="W10"/>
  <c r="V12"/>
  <c r="Z12"/>
  <c r="W14"/>
  <c r="AA14"/>
  <c r="W12"/>
  <c r="AA12"/>
  <c r="I6"/>
  <c r="U10"/>
  <c r="X10" s="1"/>
  <c r="AC10" s="1"/>
  <c r="U14"/>
  <c r="X14" s="1"/>
  <c r="AC14" s="1"/>
  <c r="Y14"/>
  <c r="Z8" i="7"/>
  <c r="W10"/>
  <c r="Z12"/>
  <c r="W14"/>
  <c r="U6"/>
  <c r="X6" s="1"/>
  <c r="AC6" s="1"/>
  <c r="V6"/>
  <c r="Z6"/>
  <c r="U8"/>
  <c r="X8" s="1"/>
  <c r="V10"/>
  <c r="Z10"/>
  <c r="U12"/>
  <c r="Y12"/>
  <c r="V14"/>
  <c r="Z14"/>
  <c r="AA6"/>
  <c r="V8"/>
  <c r="AA14"/>
  <c r="O8"/>
  <c r="W8"/>
  <c r="W12"/>
  <c r="AA12"/>
  <c r="U10"/>
  <c r="X10" s="1"/>
  <c r="AC10" s="1"/>
  <c r="Y10"/>
  <c r="AA10" s="1"/>
  <c r="U14"/>
  <c r="X14" s="1"/>
  <c r="AC14" s="1"/>
  <c r="Y14"/>
  <c r="U6" i="8" l="1"/>
  <c r="W6"/>
  <c r="Z6"/>
  <c r="V6"/>
  <c r="W8"/>
  <c r="X8" s="1"/>
  <c r="AC8" s="1"/>
  <c r="Z8"/>
  <c r="X12"/>
  <c r="AC12" s="1"/>
  <c r="Y8"/>
  <c r="AA8" s="1"/>
  <c r="Y6"/>
  <c r="AA6" s="1"/>
  <c r="X12" i="7"/>
  <c r="AC12" s="1"/>
  <c r="Y8"/>
  <c r="AA8" s="1"/>
  <c r="AC8" s="1"/>
  <c r="X6" i="8" l="1"/>
  <c r="AC6" s="1"/>
  <c r="AB12" s="1"/>
  <c r="AB8" i="7"/>
  <c r="AB14"/>
  <c r="AB10"/>
  <c r="AB6"/>
  <c r="AB12"/>
  <c r="AB14" i="8" l="1"/>
  <c r="AB10"/>
  <c r="AB6"/>
  <c r="AB8"/>
</calcChain>
</file>

<file path=xl/comments1.xml><?xml version="1.0" encoding="utf-8"?>
<comments xmlns="http://schemas.openxmlformats.org/spreadsheetml/2006/main">
  <authors>
    <author>三井住友建設株式会社</author>
    <author>homePC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" author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18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18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5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25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5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3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35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42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42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A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0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50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</commentList>
</comments>
</file>

<file path=xl/comments2.xml><?xml version="1.0" encoding="utf-8"?>
<comments xmlns="http://schemas.openxmlformats.org/spreadsheetml/2006/main">
  <authors>
    <author>三井住友建設株式会社</author>
    <author>homePC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クラス名ブロック名を記入してください。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" authorId="0">
      <text>
        <r>
          <rPr>
            <b/>
            <sz val="9"/>
            <color indexed="81"/>
            <rFont val="ＭＳ Ｐゴシック"/>
            <family val="3"/>
            <charset val="128"/>
          </rPr>
          <t>Z列には計算式がありますので消去しないでください。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18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18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25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25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35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35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35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42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42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42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  <comment ref="N50" authorId="1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Q50" authorId="1">
      <text>
        <r>
          <rPr>
            <b/>
            <sz val="9"/>
            <color indexed="81"/>
            <rFont val="ＭＳ Ｐゴシック"/>
            <family val="3"/>
            <charset val="128"/>
          </rPr>
          <t>グランド名</t>
        </r>
      </text>
    </comment>
    <comment ref="Z50" authorId="1">
      <text>
        <r>
          <rPr>
            <b/>
            <sz val="9"/>
            <color indexed="81"/>
            <rFont val="ＭＳ Ｐゴシック"/>
            <family val="3"/>
            <charset val="128"/>
          </rPr>
          <t>試合時間</t>
        </r>
      </text>
    </comment>
  </commentList>
</comments>
</file>

<file path=xl/sharedStrings.xml><?xml version="1.0" encoding="utf-8"?>
<sst xmlns="http://schemas.openxmlformats.org/spreadsheetml/2006/main" count="395" uniqueCount="139">
  <si>
    <t>Aブロック1位</t>
    <rPh sb="6" eb="7">
      <t>イ</t>
    </rPh>
    <phoneticPr fontId="2"/>
  </si>
  <si>
    <t>Wカード勝者</t>
    <rPh sb="4" eb="6">
      <t>ショウシャ</t>
    </rPh>
    <phoneticPr fontId="2"/>
  </si>
  <si>
    <t>Bブロック1位</t>
    <rPh sb="6" eb="7">
      <t>イ</t>
    </rPh>
    <phoneticPr fontId="2"/>
  </si>
  <si>
    <t>Aブロック4位</t>
    <rPh sb="6" eb="7">
      <t>イ</t>
    </rPh>
    <phoneticPr fontId="2"/>
  </si>
  <si>
    <t>Aブロック2位</t>
    <rPh sb="6" eb="7">
      <t>イ</t>
    </rPh>
    <phoneticPr fontId="2"/>
  </si>
  <si>
    <t>Bブロック3位</t>
    <rPh sb="6" eb="7">
      <t>イ</t>
    </rPh>
    <phoneticPr fontId="2"/>
  </si>
  <si>
    <t>Bブロック2位</t>
    <rPh sb="6" eb="7">
      <t>イ</t>
    </rPh>
    <phoneticPr fontId="2"/>
  </si>
  <si>
    <t>Aブロック3位</t>
    <rPh sb="6" eb="7">
      <t>イ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</si>
  <si>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</si>
  <si>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</si>
  <si>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3位</t>
    <rPh sb="1" eb="2">
      <t>イ</t>
    </rPh>
    <phoneticPr fontId="2"/>
  </si>
  <si>
    <t>試合時間：20-5-20</t>
    <rPh sb="0" eb="2">
      <t>シアイ</t>
    </rPh>
    <rPh sb="2" eb="4">
      <t>ジカン</t>
    </rPh>
    <phoneticPr fontId="2"/>
  </si>
  <si>
    <t>試合会場：</t>
    <rPh sb="0" eb="2">
      <t>シアイ</t>
    </rPh>
    <rPh sb="2" eb="4">
      <t>カイジョウ</t>
    </rPh>
    <phoneticPr fontId="2"/>
  </si>
  <si>
    <t>（開場：13:00）</t>
    <rPh sb="1" eb="3">
      <t>カイジョウ</t>
    </rPh>
    <phoneticPr fontId="2"/>
  </si>
  <si>
    <t>主審/四審：B2位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</si>
  <si>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主審/四審：A1位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</si>
  <si>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副審1,2：W勝者</t>
    <rPh sb="0" eb="2">
      <t>フクシン</t>
    </rPh>
    <rPh sb="7" eb="9">
      <t>ショウシャ</t>
    </rPh>
    <phoneticPr fontId="2"/>
  </si>
  <si>
    <t>主審/四審：B1位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</si>
  <si>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　：A3位</t>
    <rPh sb="0" eb="2">
      <t>フクシン</t>
    </rPh>
    <rPh sb="9" eb="10">
      <t>イ</t>
    </rPh>
    <phoneticPr fontId="2"/>
  </si>
  <si>
    <t>副審1,2　：A4位</t>
    <rPh sb="0" eb="2">
      <t>フクシン</t>
    </rPh>
    <rPh sb="9" eb="10">
      <t>イ</t>
    </rPh>
    <phoneticPr fontId="2"/>
  </si>
  <si>
    <t>主審/四審：A2位</t>
    <rPh sb="0" eb="2">
      <t>シュシン</t>
    </rPh>
    <rPh sb="3" eb="4">
      <t>ヨン</t>
    </rPh>
    <rPh sb="4" eb="5">
      <t>シン</t>
    </rPh>
    <rPh sb="8" eb="9">
      <t>イ</t>
    </rPh>
    <phoneticPr fontId="2"/>
  </si>
  <si>
    <t>副審1,2　：B3位</t>
    <rPh sb="0" eb="2">
      <t>フクシン</t>
    </rPh>
    <rPh sb="9" eb="10">
      <t>イ</t>
    </rPh>
    <phoneticPr fontId="2"/>
  </si>
  <si>
    <t>⑥</t>
    <phoneticPr fontId="2"/>
  </si>
  <si>
    <t>第　24　回南区サッカー大会　～リスト杯～　決勝トーナメント</t>
    <rPh sb="22" eb="24">
      <t>ケッショウ</t>
    </rPh>
    <phoneticPr fontId="2"/>
  </si>
  <si>
    <t>永田みなみ台公園</t>
    <rPh sb="0" eb="2">
      <t>ナガタ</t>
    </rPh>
    <rPh sb="5" eb="6">
      <t>ダイ</t>
    </rPh>
    <rPh sb="6" eb="8">
      <t>コウエン</t>
    </rPh>
    <phoneticPr fontId="2"/>
  </si>
  <si>
    <t>（開場：08:00）</t>
    <rPh sb="1" eb="3">
      <t>カイジョウ</t>
    </rPh>
    <phoneticPr fontId="2"/>
  </si>
  <si>
    <t>2/28(土)</t>
    <rPh sb="5" eb="6">
      <t>ド</t>
    </rPh>
    <phoneticPr fontId="2"/>
  </si>
  <si>
    <t xml:space="preserve"> 2/15(日)</t>
    <rPh sb="6" eb="7">
      <t>ニチ</t>
    </rPh>
    <phoneticPr fontId="2"/>
  </si>
  <si>
    <t>大岡公園</t>
    <rPh sb="0" eb="2">
      <t>オオオカ</t>
    </rPh>
    <rPh sb="2" eb="4">
      <t>コウエン</t>
    </rPh>
    <phoneticPr fontId="2"/>
  </si>
  <si>
    <t>3/ 1(日)</t>
    <rPh sb="5" eb="6">
      <t>ニチ</t>
    </rPh>
    <phoneticPr fontId="2"/>
  </si>
  <si>
    <t>バディー</t>
    <phoneticPr fontId="2"/>
  </si>
  <si>
    <t>サザンR</t>
    <phoneticPr fontId="2"/>
  </si>
  <si>
    <t>藤の木A</t>
    <rPh sb="0" eb="1">
      <t>フジ</t>
    </rPh>
    <rPh sb="2" eb="3">
      <t>キ</t>
    </rPh>
    <phoneticPr fontId="2"/>
  </si>
  <si>
    <t>みずき</t>
    <phoneticPr fontId="2"/>
  </si>
  <si>
    <t>藤の木B</t>
    <rPh sb="0" eb="1">
      <t>フジ</t>
    </rPh>
    <rPh sb="2" eb="3">
      <t>キ</t>
    </rPh>
    <phoneticPr fontId="2"/>
  </si>
  <si>
    <t>六ッ川5</t>
    <rPh sb="0" eb="3">
      <t>ムツカワ</t>
    </rPh>
    <phoneticPr fontId="2"/>
  </si>
  <si>
    <t>六ッ川G</t>
    <rPh sb="0" eb="3">
      <t>ムツカワ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</si>
  <si>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</si>
  <si>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</si>
  <si>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</si>
  <si>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</si>
  <si>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</si>
  <si>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主審/四審：①敗者</t>
    <rPh sb="0" eb="2">
      <t>シュシン</t>
    </rPh>
    <rPh sb="3" eb="4">
      <t>ヨン</t>
    </rPh>
    <rPh sb="4" eb="5">
      <t>シン</t>
    </rPh>
    <rPh sb="7" eb="9">
      <t>ハイシャ</t>
    </rPh>
    <phoneticPr fontId="2"/>
  </si>
  <si>
    <t>副審1,2：②敗者</t>
    <rPh sb="0" eb="2">
      <t>フクシン</t>
    </rPh>
    <rPh sb="7" eb="9">
      <t>ハイシャ</t>
    </rPh>
    <phoneticPr fontId="2"/>
  </si>
  <si>
    <t>主審/四審：③敗者</t>
    <rPh sb="0" eb="2">
      <t>シュシン</t>
    </rPh>
    <rPh sb="3" eb="4">
      <t>ヨン</t>
    </rPh>
    <rPh sb="4" eb="5">
      <t>シン</t>
    </rPh>
    <rPh sb="7" eb="9">
      <t>ハイシャ</t>
    </rPh>
    <phoneticPr fontId="2"/>
  </si>
  <si>
    <t>副審1,2：④敗者</t>
    <rPh sb="0" eb="2">
      <t>フクシン</t>
    </rPh>
    <rPh sb="7" eb="9">
      <t>ハイシャ</t>
    </rPh>
    <phoneticPr fontId="2"/>
  </si>
  <si>
    <t>サザンR</t>
    <phoneticPr fontId="2"/>
  </si>
  <si>
    <t>六ッ川K</t>
    <rPh sb="0" eb="3">
      <t>ムツカワ</t>
    </rPh>
    <phoneticPr fontId="2"/>
  </si>
  <si>
    <t>六ッ川K</t>
    <rPh sb="0" eb="3">
      <t>ムツカワ</t>
    </rPh>
    <phoneticPr fontId="2"/>
  </si>
  <si>
    <t>vs5</t>
    <phoneticPr fontId="2"/>
  </si>
  <si>
    <t>PK 6</t>
    <phoneticPr fontId="2"/>
  </si>
  <si>
    <t>←</t>
    <phoneticPr fontId="2"/>
  </si>
  <si>
    <t>→</t>
    <phoneticPr fontId="2"/>
  </si>
  <si>
    <t>主審/四審：バディー</t>
    <rPh sb="0" eb="2">
      <t>シュシン</t>
    </rPh>
    <rPh sb="3" eb="4">
      <t>ヨン</t>
    </rPh>
    <rPh sb="4" eb="5">
      <t>シン</t>
    </rPh>
    <phoneticPr fontId="2"/>
  </si>
  <si>
    <t>副審1,2：六ッ川G</t>
    <rPh sb="0" eb="2">
      <t>フクシン</t>
    </rPh>
    <rPh sb="6" eb="9">
      <t>ムツカワ</t>
    </rPh>
    <phoneticPr fontId="2"/>
  </si>
  <si>
    <t>副審1,2：サザンR</t>
    <rPh sb="0" eb="2">
      <t>フクシン</t>
    </rPh>
    <phoneticPr fontId="2"/>
  </si>
  <si>
    <t>主審/四審：六ッ川K</t>
    <rPh sb="0" eb="2">
      <t>シュシン</t>
    </rPh>
    <rPh sb="3" eb="4">
      <t>ヨン</t>
    </rPh>
    <rPh sb="4" eb="5">
      <t>シン</t>
    </rPh>
    <rPh sb="6" eb="9">
      <t>ムツカワ</t>
    </rPh>
    <phoneticPr fontId="2"/>
  </si>
  <si>
    <t>表彰式：エキシビジョン終了後を予定</t>
    <rPh sb="0" eb="3">
      <t>ヒョウショウシキ</t>
    </rPh>
    <rPh sb="11" eb="14">
      <t>シュウリョウゴ</t>
    </rPh>
    <rPh sb="15" eb="17">
      <t>ヨテイ</t>
    </rPh>
    <phoneticPr fontId="2"/>
  </si>
  <si>
    <t>（天候によっては決勝後）</t>
    <rPh sb="1" eb="3">
      <t>テンコウ</t>
    </rPh>
    <rPh sb="8" eb="10">
      <t>ケッショウ</t>
    </rPh>
    <rPh sb="10" eb="11">
      <t>アト</t>
    </rPh>
    <phoneticPr fontId="2"/>
  </si>
  <si>
    <t>勝者同士エキシビジョン　 （決勝後 11:20頃～）
敗者同士エキシビジョン（上試合後 11:45頃～）</t>
    <rPh sb="0" eb="2">
      <t>ショウシャ</t>
    </rPh>
    <rPh sb="2" eb="4">
      <t>ドウシ</t>
    </rPh>
    <rPh sb="14" eb="16">
      <t>ケッショウ</t>
    </rPh>
    <rPh sb="16" eb="17">
      <t>ゴ</t>
    </rPh>
    <rPh sb="23" eb="24">
      <t>ゴロ</t>
    </rPh>
    <rPh sb="27" eb="29">
      <t>ハイシャ</t>
    </rPh>
    <rPh sb="29" eb="31">
      <t>ドウシ</t>
    </rPh>
    <rPh sb="39" eb="40">
      <t>ウエ</t>
    </rPh>
    <rPh sb="40" eb="42">
      <t>シアイ</t>
    </rPh>
    <rPh sb="42" eb="43">
      <t>アト</t>
    </rPh>
    <rPh sb="49" eb="50">
      <t>ゴロ</t>
    </rPh>
    <phoneticPr fontId="2"/>
  </si>
  <si>
    <t>20分　1本　審判：対戦チーム同士</t>
    <rPh sb="2" eb="3">
      <t>フン</t>
    </rPh>
    <rPh sb="5" eb="6">
      <t>ホン</t>
    </rPh>
    <rPh sb="7" eb="9">
      <t>シンパン</t>
    </rPh>
    <rPh sb="10" eb="12">
      <t>タイセン</t>
    </rPh>
    <rPh sb="15" eb="17">
      <t>ドウシ</t>
    </rPh>
    <phoneticPr fontId="2"/>
  </si>
  <si>
    <t>バディーSC</t>
    <phoneticPr fontId="2"/>
  </si>
  <si>
    <t>六ッ川SC-G</t>
    <rPh sb="0" eb="3">
      <t>ムツカワ</t>
    </rPh>
    <phoneticPr fontId="2"/>
  </si>
  <si>
    <t>サザンFC-R</t>
    <phoneticPr fontId="2"/>
  </si>
  <si>
    <t>第　24　回南区サッカー大会　～リスト杯～　Lクラス予選ブロック(A)</t>
    <rPh sb="0" eb="1">
      <t>ダイ</t>
    </rPh>
    <rPh sb="5" eb="6">
      <t>カイ</t>
    </rPh>
    <rPh sb="6" eb="8">
      <t>ミナミク</t>
    </rPh>
    <rPh sb="12" eb="14">
      <t>タイカイ</t>
    </rPh>
    <rPh sb="19" eb="20">
      <t>ハイ</t>
    </rPh>
    <rPh sb="26" eb="28">
      <t>ヨセン</t>
    </rPh>
    <phoneticPr fontId="2"/>
  </si>
  <si>
    <t>星取表</t>
    <rPh sb="0" eb="3">
      <t>ホシトリヒョウ</t>
    </rPh>
    <phoneticPr fontId="2"/>
  </si>
  <si>
    <t>ブロック幹事チーム</t>
    <rPh sb="4" eb="6">
      <t>カンジ</t>
    </rPh>
    <phoneticPr fontId="2"/>
  </si>
  <si>
    <t>サザンFC</t>
    <phoneticPr fontId="2"/>
  </si>
  <si>
    <t>Aブロック</t>
    <phoneticPr fontId="2"/>
  </si>
  <si>
    <t>責任者</t>
    <rPh sb="0" eb="3">
      <t>セキニンシャ</t>
    </rPh>
    <phoneticPr fontId="2"/>
  </si>
  <si>
    <t>佐藤</t>
    <rPh sb="0" eb="2">
      <t>サトウ</t>
    </rPh>
    <phoneticPr fontId="2"/>
  </si>
  <si>
    <t>No</t>
    <phoneticPr fontId="2"/>
  </si>
  <si>
    <t>チーム名</t>
  </si>
  <si>
    <t>勝</t>
  </si>
  <si>
    <t>負</t>
  </si>
  <si>
    <t>分</t>
  </si>
  <si>
    <t>勝点</t>
    <rPh sb="0" eb="1">
      <t>カ</t>
    </rPh>
    <phoneticPr fontId="2"/>
  </si>
  <si>
    <t>得点</t>
    <rPh sb="0" eb="1">
      <t>トク</t>
    </rPh>
    <phoneticPr fontId="2"/>
  </si>
  <si>
    <t>失点</t>
    <rPh sb="0" eb="1">
      <t>シツ</t>
    </rPh>
    <phoneticPr fontId="2"/>
  </si>
  <si>
    <t>得失差</t>
  </si>
  <si>
    <t>順位</t>
  </si>
  <si>
    <t>藤の木SC-A</t>
    <rPh sb="0" eb="1">
      <t>フジ</t>
    </rPh>
    <rPh sb="2" eb="3">
      <t>キ</t>
    </rPh>
    <phoneticPr fontId="2"/>
  </si>
  <si>
    <t>☆☆</t>
    <phoneticPr fontId="2"/>
  </si>
  <si>
    <t>－</t>
  </si>
  <si>
    <t>六ッ川SC-K</t>
    <rPh sb="0" eb="3">
      <t>ムツカワ</t>
    </rPh>
    <phoneticPr fontId="2"/>
  </si>
  <si>
    <t>サザンFC-R</t>
    <phoneticPr fontId="2"/>
  </si>
  <si>
    <t>バディーSC</t>
    <phoneticPr fontId="2"/>
  </si>
  <si>
    <t>みずきSC</t>
    <phoneticPr fontId="2"/>
  </si>
  <si>
    <t>※自動表ですので左下半分（水色網掛けセル）のみ入力して下さい。</t>
    <rPh sb="1" eb="3">
      <t>ジドウ</t>
    </rPh>
    <rPh sb="3" eb="4">
      <t>ヒョウ</t>
    </rPh>
    <rPh sb="8" eb="9">
      <t>ヒダリ</t>
    </rPh>
    <rPh sb="9" eb="10">
      <t>シタ</t>
    </rPh>
    <rPh sb="10" eb="12">
      <t>ハンブン</t>
    </rPh>
    <rPh sb="13" eb="15">
      <t>ミズイロ</t>
    </rPh>
    <rPh sb="15" eb="17">
      <t>アミカ</t>
    </rPh>
    <rPh sb="23" eb="25">
      <t>ニュウリョク</t>
    </rPh>
    <rPh sb="27" eb="28">
      <t>クダ</t>
    </rPh>
    <phoneticPr fontId="2"/>
  </si>
  <si>
    <t>対戦表</t>
    <rPh sb="0" eb="2">
      <t>タイセン</t>
    </rPh>
    <rPh sb="2" eb="3">
      <t>ヒョウ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</si>
  <si>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</si>
  <si>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</si>
  <si>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（日）</t>
    <rPh sb="1" eb="2">
      <t>ニチ</t>
    </rPh>
    <phoneticPr fontId="2"/>
  </si>
  <si>
    <t>本牧市民公園G</t>
    <rPh sb="0" eb="2">
      <t>ホンモク</t>
    </rPh>
    <rPh sb="2" eb="4">
      <t>シミン</t>
    </rPh>
    <rPh sb="4" eb="6">
      <t>コウエン</t>
    </rPh>
    <phoneticPr fontId="2"/>
  </si>
  <si>
    <t>15-5-15</t>
    <phoneticPr fontId="2"/>
  </si>
  <si>
    <t>No</t>
    <phoneticPr fontId="2"/>
  </si>
  <si>
    <t>開場13:00</t>
    <rPh sb="0" eb="2">
      <t>カイジョウ</t>
    </rPh>
    <phoneticPr fontId="2"/>
  </si>
  <si>
    <t>予選リーグ　1　日目</t>
    <rPh sb="0" eb="2">
      <t>ヨセン</t>
    </rPh>
    <rPh sb="8" eb="9">
      <t>ニチ</t>
    </rPh>
    <rPh sb="9" eb="10">
      <t>メ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</si>
  <si>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</si>
  <si>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</si>
  <si>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四審</t>
    <rPh sb="0" eb="1">
      <t>ヨン</t>
    </rPh>
    <rPh sb="1" eb="2">
      <t>シン</t>
    </rPh>
    <phoneticPr fontId="2"/>
  </si>
  <si>
    <t>キックオフ</t>
    <phoneticPr fontId="2"/>
  </si>
  <si>
    <t>対戦</t>
    <rPh sb="0" eb="2">
      <t>タイセン</t>
    </rPh>
    <phoneticPr fontId="2"/>
  </si>
  <si>
    <t>藤の木SC-B</t>
    <rPh sb="0" eb="1">
      <t>フジ</t>
    </rPh>
    <rPh sb="2" eb="3">
      <t>キ</t>
    </rPh>
    <phoneticPr fontId="2"/>
  </si>
  <si>
    <t>－</t>
    <phoneticPr fontId="2"/>
  </si>
  <si>
    <t>サザンW</t>
    <phoneticPr fontId="2"/>
  </si>
  <si>
    <t>サザンFC-W</t>
    <phoneticPr fontId="2"/>
  </si>
  <si>
    <t>終了</t>
    <rPh sb="0" eb="2">
      <t>シュウリョウ</t>
    </rPh>
    <phoneticPr fontId="2"/>
  </si>
  <si>
    <t>清水ヶ丘公園G</t>
    <rPh sb="0" eb="4">
      <t>シミズガオカ</t>
    </rPh>
    <rPh sb="4" eb="6">
      <t>コウエン</t>
    </rPh>
    <phoneticPr fontId="2"/>
  </si>
  <si>
    <t>開場12:00</t>
    <rPh sb="0" eb="2">
      <t>カイジョウ</t>
    </rPh>
    <phoneticPr fontId="2"/>
  </si>
  <si>
    <t>予選リーグ　2　日目</t>
    <rPh sb="0" eb="2">
      <t>ヨセン</t>
    </rPh>
    <rPh sb="8" eb="9">
      <t>ニチ</t>
    </rPh>
    <rPh sb="9" eb="10">
      <t>メ</t>
    </rPh>
    <phoneticPr fontId="2"/>
  </si>
  <si>
    <t>キックオフ</t>
    <phoneticPr fontId="2"/>
  </si>
  <si>
    <t>－</t>
    <phoneticPr fontId="2"/>
  </si>
  <si>
    <t>サザンFC-W</t>
    <phoneticPr fontId="2"/>
  </si>
  <si>
    <t>バディー</t>
    <phoneticPr fontId="2"/>
  </si>
  <si>
    <t>サザンR</t>
    <phoneticPr fontId="2"/>
  </si>
  <si>
    <t>バディー</t>
    <phoneticPr fontId="2"/>
  </si>
  <si>
    <t>みずき</t>
    <phoneticPr fontId="2"/>
  </si>
  <si>
    <t>開場09:00</t>
    <rPh sb="0" eb="2">
      <t>カイジョウ</t>
    </rPh>
    <phoneticPr fontId="2"/>
  </si>
  <si>
    <t>予選リーグ　3　日目</t>
    <rPh sb="0" eb="2">
      <t>ヨセン</t>
    </rPh>
    <rPh sb="8" eb="9">
      <t>ニチ</t>
    </rPh>
    <rPh sb="9" eb="10">
      <t>メ</t>
    </rPh>
    <phoneticPr fontId="2"/>
  </si>
  <si>
    <t>藤の木SC-B</t>
    <phoneticPr fontId="2"/>
  </si>
  <si>
    <t>六ッ川SC-5</t>
    <phoneticPr fontId="2"/>
  </si>
  <si>
    <t>サザンW</t>
    <phoneticPr fontId="2"/>
  </si>
  <si>
    <t>-</t>
    <phoneticPr fontId="2"/>
  </si>
  <si>
    <t>TRM</t>
    <phoneticPr fontId="2"/>
  </si>
  <si>
    <t>六ッ川SC-5</t>
    <rPh sb="0" eb="3">
      <t>ムツカワ</t>
    </rPh>
    <phoneticPr fontId="2"/>
  </si>
  <si>
    <t>長浜公園G</t>
    <rPh sb="0" eb="2">
      <t>ナガハマ</t>
    </rPh>
    <rPh sb="2" eb="4">
      <t>コウエン</t>
    </rPh>
    <phoneticPr fontId="2"/>
  </si>
  <si>
    <t>予選リーグ　4　日目</t>
    <rPh sb="0" eb="2">
      <t>ヨセン</t>
    </rPh>
    <rPh sb="8" eb="9">
      <t>ニチ</t>
    </rPh>
    <rPh sb="9" eb="10">
      <t>メ</t>
    </rPh>
    <phoneticPr fontId="2"/>
  </si>
  <si>
    <t>みずきSC</t>
    <phoneticPr fontId="2"/>
  </si>
  <si>
    <t>サザンR</t>
    <phoneticPr fontId="2"/>
  </si>
  <si>
    <t>予選リーグ　5　日目</t>
    <rPh sb="0" eb="2">
      <t>ヨセン</t>
    </rPh>
    <rPh sb="8" eb="9">
      <t>ニチ</t>
    </rPh>
    <rPh sb="9" eb="10">
      <t>メ</t>
    </rPh>
    <phoneticPr fontId="2"/>
  </si>
  <si>
    <t>みずき</t>
    <phoneticPr fontId="2"/>
  </si>
  <si>
    <t>Aブロック5位(みずきSC)</t>
    <rPh sb="6" eb="7">
      <t>イ</t>
    </rPh>
    <phoneticPr fontId="2"/>
  </si>
  <si>
    <t>Bブロック4位(サザンFC-W)</t>
    <rPh sb="6" eb="7">
      <t>イ</t>
    </rPh>
    <phoneticPr fontId="2"/>
  </si>
  <si>
    <t>PK</t>
    <phoneticPr fontId="2"/>
  </si>
  <si>
    <t>第　24　回南区サッカー大会　～リスト杯～　Lクラス予選ブロック(B)</t>
    <rPh sb="0" eb="1">
      <t>ダイ</t>
    </rPh>
    <rPh sb="5" eb="6">
      <t>カイ</t>
    </rPh>
    <rPh sb="6" eb="8">
      <t>ミナミク</t>
    </rPh>
    <rPh sb="12" eb="14">
      <t>タイカイ</t>
    </rPh>
    <rPh sb="19" eb="20">
      <t>ハイ</t>
    </rPh>
    <rPh sb="26" eb="28">
      <t>ヨセン</t>
    </rPh>
    <phoneticPr fontId="2"/>
  </si>
  <si>
    <t>Bブロック</t>
    <phoneticPr fontId="2"/>
  </si>
  <si>
    <t>No</t>
    <phoneticPr fontId="2"/>
  </si>
  <si>
    <t>PK</t>
    <phoneticPr fontId="2"/>
  </si>
</sst>
</file>

<file path=xl/styles.xml><?xml version="1.0" encoding="utf-8"?>
<styleSheet xmlns="http://schemas.openxmlformats.org/spreadsheetml/2006/main">
  <numFmts count="3">
    <numFmt numFmtId="176" formatCode="m/d&quot;(&quot;ddd&quot;)&quot;\ h:mm;@"/>
    <numFmt numFmtId="177" formatCode="m/d&quot;(&quot;ddd&quot;)&quot;\ h:mm"/>
    <numFmt numFmtId="178" formatCode="h:mm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6"/>
      <name val="HGP創英角ﾎﾟｯﾌﾟ体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theme="3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3"/>
      <name val="Meiryo UI"/>
      <family val="3"/>
      <charset val="128"/>
    </font>
    <font>
      <sz val="10"/>
      <color theme="3"/>
      <name val="Meiryo UI"/>
      <family val="3"/>
      <charset val="128"/>
    </font>
    <font>
      <sz val="10"/>
      <color theme="9" tint="-0.249977111117893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sz val="10"/>
      <color theme="8" tint="0.59999389629810485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0" tint="-0.499984740745262"/>
      <name val="Meiryo UI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3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 style="medium">
        <color theme="3"/>
      </bottom>
      <diagonal/>
    </border>
    <border>
      <left style="thick">
        <color theme="5"/>
      </left>
      <right/>
      <top/>
      <bottom style="medium">
        <color theme="3"/>
      </bottom>
      <diagonal/>
    </border>
    <border>
      <left/>
      <right/>
      <top/>
      <bottom style="thick">
        <color theme="5"/>
      </bottom>
      <diagonal/>
    </border>
    <border>
      <left style="thick">
        <color theme="5"/>
      </left>
      <right/>
      <top style="medium">
        <color theme="4"/>
      </top>
      <bottom/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/>
      <bottom style="medium">
        <color theme="4"/>
      </bottom>
      <diagonal/>
    </border>
    <border>
      <left/>
      <right style="thick">
        <color theme="5"/>
      </right>
      <top/>
      <bottom style="medium">
        <color theme="4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medium">
        <color theme="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theme="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medium">
        <color theme="3"/>
      </bottom>
      <diagonal/>
    </border>
    <border>
      <left style="thick">
        <color rgb="FFFF0000"/>
      </left>
      <right/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4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12" fillId="0" borderId="35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0" xfId="0" applyFont="1" applyAlignment="1">
      <alignment vertical="center"/>
    </xf>
    <xf numFmtId="177" fontId="3" fillId="0" borderId="46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1" xfId="0" applyFont="1" applyBorder="1">
      <alignment vertical="center"/>
    </xf>
    <xf numFmtId="176" fontId="3" fillId="0" borderId="54" xfId="0" applyNumberFormat="1" applyFont="1" applyBorder="1" applyAlignment="1">
      <alignment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0" fontId="3" fillId="0" borderId="67" xfId="0" applyNumberFormat="1" applyFont="1" applyFill="1" applyBorder="1" applyAlignment="1">
      <alignment horizontal="center" vertical="center" shrinkToFit="1"/>
    </xf>
    <xf numFmtId="0" fontId="3" fillId="7" borderId="67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Alignment="1">
      <alignment vertical="center" shrinkToFit="1"/>
    </xf>
    <xf numFmtId="0" fontId="17" fillId="0" borderId="72" xfId="0" applyNumberFormat="1" applyFont="1" applyFill="1" applyBorder="1" applyAlignment="1">
      <alignment vertical="center" shrinkToFit="1"/>
    </xf>
    <xf numFmtId="0" fontId="3" fillId="0" borderId="74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75" xfId="0" applyNumberFormat="1" applyFont="1" applyFill="1" applyBorder="1" applyAlignment="1">
      <alignment horizontal="center" vertical="center" shrinkToFit="1"/>
    </xf>
    <xf numFmtId="0" fontId="3" fillId="6" borderId="74" xfId="0" applyNumberFormat="1" applyFont="1" applyFill="1" applyBorder="1" applyAlignment="1">
      <alignment horizontal="center" vertical="center" shrinkToFit="1"/>
    </xf>
    <xf numFmtId="0" fontId="3" fillId="6" borderId="75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0" fontId="3" fillId="0" borderId="65" xfId="0" applyNumberFormat="1" applyFont="1" applyBorder="1" applyAlignment="1">
      <alignment vertical="center" shrinkToFit="1"/>
    </xf>
    <xf numFmtId="0" fontId="3" fillId="0" borderId="65" xfId="0" applyNumberFormat="1" applyFont="1" applyFill="1" applyBorder="1" applyAlignment="1">
      <alignment vertical="center" shrinkToFit="1"/>
    </xf>
    <xf numFmtId="0" fontId="20" fillId="6" borderId="65" xfId="0" applyNumberFormat="1" applyFont="1" applyFill="1" applyBorder="1" applyAlignment="1">
      <alignment vertical="center" shrinkToFit="1"/>
    </xf>
    <xf numFmtId="0" fontId="3" fillId="9" borderId="78" xfId="0" applyNumberFormat="1" applyFont="1" applyFill="1" applyBorder="1" applyAlignment="1">
      <alignment horizontal="center" vertical="center" shrinkToFit="1"/>
    </xf>
    <xf numFmtId="0" fontId="3" fillId="9" borderId="6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shrinkToFit="1"/>
    </xf>
    <xf numFmtId="0" fontId="3" fillId="6" borderId="78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6" borderId="63" xfId="0" applyNumberFormat="1" applyFont="1" applyFill="1" applyBorder="1" applyAlignment="1">
      <alignment horizontal="center" vertical="center" shrinkToFit="1"/>
    </xf>
    <xf numFmtId="0" fontId="3" fillId="9" borderId="6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3" fillId="9" borderId="66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Alignment="1">
      <alignment vertical="center" shrinkToFit="1"/>
    </xf>
    <xf numFmtId="0" fontId="3" fillId="6" borderId="65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6" borderId="80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3" fillId="6" borderId="70" xfId="0" applyNumberFormat="1" applyFont="1" applyFill="1" applyBorder="1" applyAlignment="1">
      <alignment horizontal="center" vertical="center" shrinkToFit="1"/>
    </xf>
    <xf numFmtId="0" fontId="3" fillId="6" borderId="82" xfId="0" applyNumberFormat="1" applyFont="1" applyFill="1" applyBorder="1" applyAlignment="1">
      <alignment horizontal="center" vertical="center" shrinkToFit="1"/>
    </xf>
    <xf numFmtId="0" fontId="24" fillId="9" borderId="74" xfId="0" applyNumberFormat="1" applyFont="1" applyFill="1" applyBorder="1" applyAlignment="1">
      <alignment horizontal="center" vertical="center" shrinkToFit="1"/>
    </xf>
    <xf numFmtId="0" fontId="24" fillId="9" borderId="65" xfId="0" applyNumberFormat="1" applyFont="1" applyFill="1" applyBorder="1" applyAlignment="1">
      <alignment horizontal="center" vertical="center" shrinkToFit="1"/>
    </xf>
    <xf numFmtId="0" fontId="24" fillId="9" borderId="75" xfId="0" applyNumberFormat="1" applyFont="1" applyFill="1" applyBorder="1" applyAlignment="1">
      <alignment horizontal="center" vertical="center" shrinkToFit="1"/>
    </xf>
    <xf numFmtId="0" fontId="20" fillId="0" borderId="65" xfId="0" applyNumberFormat="1" applyFont="1" applyFill="1" applyBorder="1" applyAlignment="1">
      <alignment vertical="center" shrinkToFit="1"/>
    </xf>
    <xf numFmtId="0" fontId="3" fillId="0" borderId="78" xfId="0" applyNumberFormat="1" applyFont="1" applyFill="1" applyBorder="1" applyAlignment="1">
      <alignment horizontal="center" vertical="center" shrinkToFit="1"/>
    </xf>
    <xf numFmtId="0" fontId="3" fillId="9" borderId="82" xfId="0" applyNumberFormat="1" applyFont="1" applyFill="1" applyBorder="1" applyAlignment="1">
      <alignment horizontal="center" vertical="center" shrinkToFit="1"/>
    </xf>
    <xf numFmtId="0" fontId="3" fillId="9" borderId="65" xfId="0" applyNumberFormat="1" applyFont="1" applyFill="1" applyBorder="1" applyAlignment="1">
      <alignment horizontal="center" vertical="center" shrinkToFit="1"/>
    </xf>
    <xf numFmtId="0" fontId="3" fillId="9" borderId="81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78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0" fontId="3" fillId="9" borderId="70" xfId="0" applyNumberFormat="1" applyFont="1" applyFill="1" applyBorder="1" applyAlignment="1">
      <alignment horizontal="center" vertical="center" shrinkToFit="1"/>
    </xf>
    <xf numFmtId="0" fontId="3" fillId="9" borderId="79" xfId="0" applyNumberFormat="1" applyFont="1" applyFill="1" applyBorder="1" applyAlignment="1">
      <alignment horizontal="center" vertical="center" shrinkToFit="1"/>
    </xf>
    <xf numFmtId="0" fontId="3" fillId="9" borderId="80" xfId="0" applyNumberFormat="1" applyFont="1" applyFill="1" applyBorder="1" applyAlignment="1">
      <alignment horizontal="center" vertical="center" shrinkToFit="1"/>
    </xf>
    <xf numFmtId="0" fontId="3" fillId="9" borderId="78" xfId="0" applyNumberFormat="1" applyFont="1" applyFill="1" applyBorder="1" applyAlignment="1">
      <alignment horizontal="center" vertical="center" shrinkToFit="1"/>
    </xf>
    <xf numFmtId="0" fontId="3" fillId="9" borderId="77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3" fillId="0" borderId="62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 shrinkToFit="1"/>
    </xf>
    <xf numFmtId="0" fontId="3" fillId="6" borderId="62" xfId="0" applyNumberFormat="1" applyFont="1" applyFill="1" applyBorder="1" applyAlignment="1">
      <alignment horizontal="center" vertical="center" shrinkToFit="1"/>
    </xf>
    <xf numFmtId="0" fontId="3" fillId="6" borderId="63" xfId="0" applyNumberFormat="1" applyFont="1" applyFill="1" applyBorder="1" applyAlignment="1">
      <alignment horizontal="center" vertical="center" shrinkToFit="1"/>
    </xf>
    <xf numFmtId="0" fontId="3" fillId="6" borderId="64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0" fontId="18" fillId="6" borderId="62" xfId="0" applyNumberFormat="1" applyFont="1" applyFill="1" applyBorder="1" applyAlignment="1">
      <alignment horizontal="center" vertical="center" shrinkToFit="1"/>
    </xf>
    <xf numFmtId="0" fontId="18" fillId="6" borderId="63" xfId="0" applyNumberFormat="1" applyFont="1" applyFill="1" applyBorder="1" applyAlignment="1">
      <alignment horizontal="center" vertical="center" shrinkToFit="1"/>
    </xf>
    <xf numFmtId="0" fontId="18" fillId="6" borderId="64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3" fillId="7" borderId="68" xfId="0" applyNumberFormat="1" applyFont="1" applyFill="1" applyBorder="1" applyAlignment="1">
      <alignment horizontal="center" vertical="center" shrinkToFit="1"/>
    </xf>
    <xf numFmtId="0" fontId="3" fillId="7" borderId="66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3" fillId="0" borderId="64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shrinkToFit="1"/>
    </xf>
    <xf numFmtId="0" fontId="3" fillId="0" borderId="66" xfId="0" applyNumberFormat="1" applyFont="1" applyFill="1" applyBorder="1" applyAlignment="1">
      <alignment horizontal="center" vertical="center" shrinkToFit="1"/>
    </xf>
    <xf numFmtId="0" fontId="3" fillId="7" borderId="68" xfId="0" applyNumberFormat="1" applyFont="1" applyFill="1" applyBorder="1" applyAlignment="1">
      <alignment vertical="center" shrinkToFit="1"/>
    </xf>
    <xf numFmtId="0" fontId="3" fillId="0" borderId="76" xfId="0" applyNumberFormat="1" applyFont="1" applyFill="1" applyBorder="1" applyAlignment="1">
      <alignment horizontal="center" vertical="center" shrinkToFit="1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6" borderId="69" xfId="0" applyNumberFormat="1" applyFont="1" applyFill="1" applyBorder="1" applyAlignment="1">
      <alignment horizontal="center" vertical="center" shrinkToFit="1"/>
    </xf>
    <xf numFmtId="0" fontId="3" fillId="6" borderId="70" xfId="0" applyNumberFormat="1" applyFont="1" applyFill="1" applyBorder="1" applyAlignment="1">
      <alignment horizontal="center" vertical="center" shrinkToFit="1"/>
    </xf>
    <xf numFmtId="0" fontId="3" fillId="6" borderId="71" xfId="0" applyNumberFormat="1" applyFont="1" applyFill="1" applyBorder="1" applyAlignment="1">
      <alignment horizontal="center" vertical="center" shrinkToFit="1"/>
    </xf>
    <xf numFmtId="0" fontId="3" fillId="6" borderId="74" xfId="0" applyNumberFormat="1" applyFont="1" applyFill="1" applyBorder="1" applyAlignment="1">
      <alignment horizontal="center" vertical="center" shrinkToFit="1"/>
    </xf>
    <xf numFmtId="0" fontId="3" fillId="6" borderId="65" xfId="0" applyNumberFormat="1" applyFont="1" applyFill="1" applyBorder="1" applyAlignment="1">
      <alignment horizontal="center" vertical="center" shrinkToFit="1"/>
    </xf>
    <xf numFmtId="0" fontId="3" fillId="6" borderId="75" xfId="0" applyNumberFormat="1" applyFont="1" applyFill="1" applyBorder="1" applyAlignment="1">
      <alignment horizontal="center" vertical="center" shrinkToFit="1"/>
    </xf>
    <xf numFmtId="0" fontId="3" fillId="8" borderId="69" xfId="0" applyNumberFormat="1" applyFont="1" applyFill="1" applyBorder="1" applyAlignment="1">
      <alignment horizontal="center" vertical="center" shrinkToFit="1"/>
    </xf>
    <xf numFmtId="0" fontId="3" fillId="8" borderId="70" xfId="0" applyNumberFormat="1" applyFont="1" applyFill="1" applyBorder="1" applyAlignment="1">
      <alignment horizontal="center" vertical="center" shrinkToFit="1"/>
    </xf>
    <xf numFmtId="0" fontId="3" fillId="8" borderId="71" xfId="0" applyNumberFormat="1" applyFont="1" applyFill="1" applyBorder="1" applyAlignment="1">
      <alignment horizontal="center" vertical="center" shrinkToFit="1"/>
    </xf>
    <xf numFmtId="0" fontId="3" fillId="8" borderId="74" xfId="0" applyNumberFormat="1" applyFont="1" applyFill="1" applyBorder="1" applyAlignment="1">
      <alignment horizontal="center" vertical="center" shrinkToFit="1"/>
    </xf>
    <xf numFmtId="0" fontId="3" fillId="8" borderId="65" xfId="0" applyNumberFormat="1" applyFont="1" applyFill="1" applyBorder="1" applyAlignment="1">
      <alignment horizontal="center" vertical="center" shrinkToFit="1"/>
    </xf>
    <xf numFmtId="0" fontId="3" fillId="8" borderId="75" xfId="0" applyNumberFormat="1" applyFont="1" applyFill="1" applyBorder="1" applyAlignment="1">
      <alignment horizontal="center" vertical="center" shrinkToFit="1"/>
    </xf>
    <xf numFmtId="0" fontId="3" fillId="7" borderId="66" xfId="0" applyNumberFormat="1" applyFont="1" applyFill="1" applyBorder="1" applyAlignment="1">
      <alignment vertical="center" shrinkToFit="1"/>
    </xf>
    <xf numFmtId="0" fontId="3" fillId="0" borderId="66" xfId="0" applyNumberFormat="1" applyFont="1" applyFill="1" applyBorder="1" applyAlignment="1">
      <alignment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66" xfId="0" applyNumberFormat="1" applyFont="1" applyBorder="1" applyAlignment="1">
      <alignment horizontal="center" vertical="center" shrinkToFit="1"/>
    </xf>
    <xf numFmtId="0" fontId="3" fillId="6" borderId="77" xfId="0" applyNumberFormat="1" applyFont="1" applyFill="1" applyBorder="1" applyAlignment="1">
      <alignment horizontal="center" vertical="center" shrinkToFit="1"/>
    </xf>
    <xf numFmtId="0" fontId="3" fillId="6" borderId="78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74" xfId="0" applyNumberFormat="1" applyFont="1" applyBorder="1" applyAlignment="1">
      <alignment horizontal="center" vertical="center" shrinkToFit="1"/>
    </xf>
    <xf numFmtId="0" fontId="3" fillId="0" borderId="81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3" fillId="0" borderId="77" xfId="0" applyNumberFormat="1" applyFont="1" applyBorder="1" applyAlignment="1">
      <alignment horizontal="center" vertical="center" shrinkToFit="1"/>
    </xf>
    <xf numFmtId="0" fontId="20" fillId="6" borderId="65" xfId="0" applyNumberFormat="1" applyFont="1" applyFill="1" applyBorder="1" applyAlignment="1">
      <alignment horizontal="center" vertical="center" shrinkToFit="1"/>
    </xf>
    <xf numFmtId="0" fontId="21" fillId="6" borderId="65" xfId="0" applyNumberFormat="1" applyFont="1" applyFill="1" applyBorder="1" applyAlignment="1">
      <alignment horizontal="center" vertical="center" shrinkToFit="1"/>
    </xf>
    <xf numFmtId="49" fontId="3" fillId="6" borderId="65" xfId="0" quotePrefix="1" applyNumberFormat="1" applyFont="1" applyFill="1" applyBorder="1" applyAlignment="1">
      <alignment horizontal="center" vertical="center" shrinkToFit="1"/>
    </xf>
    <xf numFmtId="49" fontId="3" fillId="6" borderId="65" xfId="0" applyNumberFormat="1" applyFont="1" applyFill="1" applyBorder="1" applyAlignment="1">
      <alignment horizontal="center" vertical="center" shrinkToFit="1"/>
    </xf>
    <xf numFmtId="0" fontId="3" fillId="0" borderId="78" xfId="0" applyNumberFormat="1" applyFont="1" applyBorder="1" applyAlignment="1">
      <alignment horizontal="center" vertical="center" shrinkToFit="1"/>
    </xf>
    <xf numFmtId="178" fontId="3" fillId="6" borderId="62" xfId="0" applyNumberFormat="1" applyFont="1" applyFill="1" applyBorder="1" applyAlignment="1">
      <alignment horizontal="center" vertical="center" shrinkToFit="1"/>
    </xf>
    <xf numFmtId="178" fontId="3" fillId="6" borderId="63" xfId="0" applyNumberFormat="1" applyFont="1" applyFill="1" applyBorder="1" applyAlignment="1">
      <alignment horizontal="center" vertical="center" shrinkToFit="1"/>
    </xf>
    <xf numFmtId="178" fontId="3" fillId="6" borderId="77" xfId="0" applyNumberFormat="1" applyFont="1" applyFill="1" applyBorder="1" applyAlignment="1">
      <alignment horizontal="center" vertical="center" shrinkToFit="1"/>
    </xf>
    <xf numFmtId="0" fontId="3" fillId="9" borderId="78" xfId="0" applyNumberFormat="1" applyFont="1" applyFill="1" applyBorder="1" applyAlignment="1">
      <alignment horizontal="center" vertical="center" shrinkToFit="1"/>
    </xf>
    <xf numFmtId="0" fontId="3" fillId="9" borderId="63" xfId="0" applyNumberFormat="1" applyFont="1" applyFill="1" applyBorder="1" applyAlignment="1">
      <alignment horizontal="center" vertical="center" shrinkToFit="1"/>
    </xf>
    <xf numFmtId="0" fontId="3" fillId="9" borderId="77" xfId="0" applyNumberFormat="1" applyFont="1" applyFill="1" applyBorder="1" applyAlignment="1">
      <alignment horizontal="center" vertical="center" shrinkToFit="1"/>
    </xf>
    <xf numFmtId="0" fontId="3" fillId="9" borderId="64" xfId="0" applyNumberFormat="1" applyFont="1" applyFill="1" applyBorder="1" applyAlignment="1">
      <alignment horizontal="center" vertical="center" shrinkToFit="1"/>
    </xf>
    <xf numFmtId="0" fontId="3" fillId="9" borderId="62" xfId="0" applyNumberFormat="1" applyFont="1" applyFill="1" applyBorder="1" applyAlignment="1">
      <alignment horizontal="center" vertical="center" shrinkToFit="1"/>
    </xf>
    <xf numFmtId="0" fontId="3" fillId="0" borderId="78" xfId="0" applyNumberFormat="1" applyFont="1" applyFill="1" applyBorder="1" applyAlignment="1">
      <alignment horizontal="center"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178" fontId="3" fillId="0" borderId="62" xfId="0" applyNumberFormat="1" applyFont="1" applyFill="1" applyBorder="1" applyAlignment="1">
      <alignment horizontal="center" vertical="center" shrinkToFit="1"/>
    </xf>
    <xf numFmtId="178" fontId="3" fillId="0" borderId="63" xfId="0" applyNumberFormat="1" applyFont="1" applyFill="1" applyBorder="1" applyAlignment="1">
      <alignment horizontal="center" vertical="center" shrinkToFit="1"/>
    </xf>
    <xf numFmtId="178" fontId="3" fillId="0" borderId="77" xfId="0" applyNumberFormat="1" applyFont="1" applyFill="1" applyBorder="1" applyAlignment="1">
      <alignment horizontal="center" vertical="center" shrinkToFit="1"/>
    </xf>
    <xf numFmtId="178" fontId="3" fillId="0" borderId="70" xfId="0" applyNumberFormat="1" applyFont="1" applyBorder="1" applyAlignment="1">
      <alignment horizontal="center" vertical="center" shrinkToFit="1"/>
    </xf>
    <xf numFmtId="178" fontId="3" fillId="9" borderId="62" xfId="0" applyNumberFormat="1" applyFont="1" applyFill="1" applyBorder="1" applyAlignment="1">
      <alignment horizontal="center" vertical="center" shrinkToFit="1"/>
    </xf>
    <xf numFmtId="178" fontId="3" fillId="9" borderId="63" xfId="0" applyNumberFormat="1" applyFont="1" applyFill="1" applyBorder="1" applyAlignment="1">
      <alignment horizontal="center" vertical="center" shrinkToFit="1"/>
    </xf>
    <xf numFmtId="178" fontId="3" fillId="9" borderId="77" xfId="0" applyNumberFormat="1" applyFont="1" applyFill="1" applyBorder="1" applyAlignment="1">
      <alignment horizontal="center" vertical="center" shrinkToFit="1"/>
    </xf>
    <xf numFmtId="0" fontId="3" fillId="9" borderId="82" xfId="0" applyNumberFormat="1" applyFont="1" applyFill="1" applyBorder="1" applyAlignment="1">
      <alignment horizontal="center" vertical="center" shrinkToFit="1"/>
    </xf>
    <xf numFmtId="0" fontId="3" fillId="9" borderId="65" xfId="0" applyNumberFormat="1" applyFont="1" applyFill="1" applyBorder="1" applyAlignment="1">
      <alignment horizontal="center" vertical="center" shrinkToFit="1"/>
    </xf>
    <xf numFmtId="0" fontId="3" fillId="9" borderId="81" xfId="0" applyNumberFormat="1" applyFont="1" applyFill="1" applyBorder="1" applyAlignment="1">
      <alignment horizontal="center" vertical="center" shrinkToFit="1"/>
    </xf>
    <xf numFmtId="178" fontId="3" fillId="0" borderId="74" xfId="0" applyNumberFormat="1" applyFont="1" applyFill="1" applyBorder="1" applyAlignment="1">
      <alignment horizontal="center" vertical="center" shrinkToFit="1"/>
    </xf>
    <xf numFmtId="178" fontId="3" fillId="0" borderId="65" xfId="0" applyNumberFormat="1" applyFont="1" applyFill="1" applyBorder="1" applyAlignment="1">
      <alignment horizontal="center" vertical="center" shrinkToFit="1"/>
    </xf>
    <xf numFmtId="178" fontId="3" fillId="0" borderId="81" xfId="0" applyNumberFormat="1" applyFont="1" applyFill="1" applyBorder="1" applyAlignment="1">
      <alignment horizontal="center" vertical="center" shrinkToFit="1"/>
    </xf>
    <xf numFmtId="0" fontId="3" fillId="0" borderId="82" xfId="0" applyNumberFormat="1" applyFont="1" applyFill="1" applyBorder="1" applyAlignment="1">
      <alignment horizontal="center" vertical="center" shrinkToFit="1"/>
    </xf>
    <xf numFmtId="0" fontId="3" fillId="0" borderId="65" xfId="0" applyNumberFormat="1" applyFont="1" applyFill="1" applyBorder="1" applyAlignment="1">
      <alignment horizontal="center" vertical="center" shrinkToFit="1"/>
    </xf>
    <xf numFmtId="0" fontId="3" fillId="0" borderId="81" xfId="0" applyNumberFormat="1" applyFont="1" applyFill="1" applyBorder="1" applyAlignment="1">
      <alignment horizontal="center" vertical="center" shrinkToFit="1"/>
    </xf>
    <xf numFmtId="0" fontId="3" fillId="0" borderId="75" xfId="0" applyNumberFormat="1" applyFont="1" applyFill="1" applyBorder="1" applyAlignment="1">
      <alignment horizontal="center" vertical="center" shrinkToFit="1"/>
    </xf>
    <xf numFmtId="0" fontId="3" fillId="9" borderId="74" xfId="0" applyNumberFormat="1" applyFont="1" applyFill="1" applyBorder="1" applyAlignment="1">
      <alignment horizontal="center" vertical="center" shrinkToFit="1"/>
    </xf>
    <xf numFmtId="178" fontId="3" fillId="0" borderId="69" xfId="0" applyNumberFormat="1" applyFont="1" applyFill="1" applyBorder="1" applyAlignment="1">
      <alignment horizontal="center" vertical="center" shrinkToFit="1"/>
    </xf>
    <xf numFmtId="178" fontId="3" fillId="0" borderId="70" xfId="0" applyNumberFormat="1" applyFont="1" applyFill="1" applyBorder="1" applyAlignment="1">
      <alignment horizontal="center" vertical="center" shrinkToFit="1"/>
    </xf>
    <xf numFmtId="178" fontId="3" fillId="0" borderId="79" xfId="0" applyNumberFormat="1" applyFont="1" applyFill="1" applyBorder="1" applyAlignment="1">
      <alignment horizontal="center" vertical="center" shrinkToFit="1"/>
    </xf>
    <xf numFmtId="0" fontId="3" fillId="0" borderId="80" xfId="0" applyNumberFormat="1" applyFont="1" applyFill="1" applyBorder="1" applyAlignment="1">
      <alignment horizontal="center" vertical="center" shrinkToFit="1"/>
    </xf>
    <xf numFmtId="0" fontId="3" fillId="0" borderId="79" xfId="0" applyNumberFormat="1" applyFont="1" applyFill="1" applyBorder="1" applyAlignment="1">
      <alignment horizontal="center" vertical="center" shrinkToFit="1"/>
    </xf>
    <xf numFmtId="0" fontId="3" fillId="9" borderId="69" xfId="0" applyNumberFormat="1" applyFont="1" applyFill="1" applyBorder="1" applyAlignment="1">
      <alignment horizontal="center" vertical="center" shrinkToFit="1"/>
    </xf>
    <xf numFmtId="0" fontId="3" fillId="9" borderId="70" xfId="0" applyNumberFormat="1" applyFont="1" applyFill="1" applyBorder="1" applyAlignment="1">
      <alignment horizontal="center" vertical="center" shrinkToFit="1"/>
    </xf>
    <xf numFmtId="0" fontId="3" fillId="9" borderId="79" xfId="0" applyNumberFormat="1" applyFont="1" applyFill="1" applyBorder="1" applyAlignment="1">
      <alignment horizontal="center" vertical="center" shrinkToFit="1"/>
    </xf>
    <xf numFmtId="0" fontId="3" fillId="9" borderId="80" xfId="0" applyNumberFormat="1" applyFont="1" applyFill="1" applyBorder="1" applyAlignment="1">
      <alignment horizontal="center" vertical="center" shrinkToFit="1"/>
    </xf>
    <xf numFmtId="0" fontId="24" fillId="9" borderId="62" xfId="0" applyNumberFormat="1" applyFont="1" applyFill="1" applyBorder="1" applyAlignment="1">
      <alignment horizontal="center" vertical="center" shrinkToFit="1"/>
    </xf>
    <xf numFmtId="0" fontId="24" fillId="9" borderId="63" xfId="0" applyNumberFormat="1" applyFont="1" applyFill="1" applyBorder="1" applyAlignment="1">
      <alignment horizontal="center" vertical="center" shrinkToFit="1"/>
    </xf>
    <xf numFmtId="0" fontId="24" fillId="9" borderId="64" xfId="0" applyNumberFormat="1" applyFont="1" applyFill="1" applyBorder="1" applyAlignment="1">
      <alignment horizontal="center" vertical="center" shrinkToFit="1"/>
    </xf>
    <xf numFmtId="0" fontId="24" fillId="9" borderId="69" xfId="0" applyNumberFormat="1" applyFont="1" applyFill="1" applyBorder="1" applyAlignment="1">
      <alignment horizontal="center" vertical="center" shrinkToFit="1"/>
    </xf>
    <xf numFmtId="0" fontId="24" fillId="9" borderId="70" xfId="0" applyNumberFormat="1" applyFont="1" applyFill="1" applyBorder="1" applyAlignment="1">
      <alignment horizontal="center" vertical="center" shrinkToFit="1"/>
    </xf>
    <xf numFmtId="0" fontId="24" fillId="9" borderId="71" xfId="0" applyNumberFormat="1" applyFont="1" applyFill="1" applyBorder="1" applyAlignment="1">
      <alignment horizontal="center" vertical="center" shrinkToFit="1"/>
    </xf>
    <xf numFmtId="0" fontId="3" fillId="9" borderId="76" xfId="0" applyNumberFormat="1" applyFont="1" applyFill="1" applyBorder="1" applyAlignment="1">
      <alignment horizontal="center" vertical="center" shrinkToFit="1"/>
    </xf>
    <xf numFmtId="0" fontId="3" fillId="9" borderId="73" xfId="0" applyNumberFormat="1" applyFont="1" applyFill="1" applyBorder="1" applyAlignment="1">
      <alignment horizontal="center" vertical="center" shrinkToFit="1"/>
    </xf>
    <xf numFmtId="0" fontId="3" fillId="9" borderId="71" xfId="0" applyNumberFormat="1" applyFont="1" applyFill="1" applyBorder="1" applyAlignment="1">
      <alignment horizontal="center" vertical="center" shrinkToFit="1"/>
    </xf>
    <xf numFmtId="0" fontId="3" fillId="9" borderId="75" xfId="0" applyNumberFormat="1" applyFont="1" applyFill="1" applyBorder="1" applyAlignment="1">
      <alignment horizontal="center" vertical="center" shrinkToFit="1"/>
    </xf>
    <xf numFmtId="0" fontId="24" fillId="9" borderId="68" xfId="0" applyNumberFormat="1" applyFont="1" applyFill="1" applyBorder="1" applyAlignment="1">
      <alignment vertical="center" shrinkToFit="1"/>
    </xf>
    <xf numFmtId="0" fontId="25" fillId="9" borderId="66" xfId="0" applyFont="1" applyFill="1" applyBorder="1" applyAlignment="1">
      <alignment vertical="center" shrinkToFit="1"/>
    </xf>
    <xf numFmtId="0" fontId="24" fillId="9" borderId="68" xfId="0" applyNumberFormat="1" applyFont="1" applyFill="1" applyBorder="1" applyAlignment="1">
      <alignment horizontal="center" vertical="center" shrinkToFit="1"/>
    </xf>
    <xf numFmtId="0" fontId="24" fillId="9" borderId="66" xfId="0" applyNumberFormat="1" applyFont="1" applyFill="1" applyBorder="1" applyAlignment="1">
      <alignment horizontal="center" vertical="center" shrinkToFit="1"/>
    </xf>
    <xf numFmtId="0" fontId="20" fillId="0" borderId="65" xfId="0" applyNumberFormat="1" applyFont="1" applyFill="1" applyBorder="1" applyAlignment="1">
      <alignment horizontal="center" vertical="center" shrinkToFit="1"/>
    </xf>
    <xf numFmtId="0" fontId="21" fillId="0" borderId="65" xfId="0" applyNumberFormat="1" applyFont="1" applyFill="1" applyBorder="1" applyAlignment="1">
      <alignment horizontal="center" vertical="center" shrinkToFit="1"/>
    </xf>
    <xf numFmtId="49" fontId="3" fillId="0" borderId="65" xfId="0" quotePrefix="1" applyNumberFormat="1" applyFont="1" applyFill="1" applyBorder="1" applyAlignment="1">
      <alignment horizontal="center" vertical="center" shrinkToFit="1"/>
    </xf>
    <xf numFmtId="0" fontId="24" fillId="9" borderId="74" xfId="0" applyNumberFormat="1" applyFont="1" applyFill="1" applyBorder="1" applyAlignment="1">
      <alignment horizontal="center" vertical="center" shrinkToFit="1"/>
    </xf>
    <xf numFmtId="0" fontId="24" fillId="9" borderId="65" xfId="0" applyNumberFormat="1" applyFont="1" applyFill="1" applyBorder="1" applyAlignment="1">
      <alignment horizontal="center" vertical="center" shrinkToFit="1"/>
    </xf>
    <xf numFmtId="0" fontId="24" fillId="9" borderId="75" xfId="0" applyNumberFormat="1" applyFont="1" applyFill="1" applyBorder="1" applyAlignment="1">
      <alignment horizontal="center" vertical="center" shrinkToFit="1"/>
    </xf>
    <xf numFmtId="0" fontId="3" fillId="0" borderId="7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3" fillId="5" borderId="0" xfId="0" applyNumberFormat="1" applyFont="1" applyFill="1" applyAlignment="1">
      <alignment horizontal="center" vertical="center"/>
    </xf>
    <xf numFmtId="177" fontId="3" fillId="5" borderId="46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shrinkToFit="1"/>
    </xf>
    <xf numFmtId="176" fontId="5" fillId="4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400050</xdr:colOff>
      <xdr:row>2</xdr:row>
      <xdr:rowOff>47625</xdr:rowOff>
    </xdr:from>
    <xdr:to>
      <xdr:col>15</xdr:col>
      <xdr:colOff>19050</xdr:colOff>
      <xdr:row>8</xdr:row>
      <xdr:rowOff>0</xdr:rowOff>
    </xdr:to>
    <xdr:pic>
      <xdr:nvPicPr>
        <xdr:cNvPr id="2" name="Picture 9" descr="トロフィー フリー画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0" y="361950"/>
          <a:ext cx="904875" cy="1057275"/>
        </a:xfrm>
        <a:prstGeom prst="rect">
          <a:avLst/>
        </a:prstGeom>
        <a:solidFill>
          <a:srgbClr val="E6B9B8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209551</xdr:colOff>
      <xdr:row>13</xdr:row>
      <xdr:rowOff>88131</xdr:rowOff>
    </xdr:from>
    <xdr:to>
      <xdr:col>14</xdr:col>
      <xdr:colOff>219076</xdr:colOff>
      <xdr:row>16</xdr:row>
      <xdr:rowOff>9525</xdr:rowOff>
    </xdr:to>
    <xdr:pic>
      <xdr:nvPicPr>
        <xdr:cNvPr id="3" name="Picture 9" descr="トロフィー フリー画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76876" y="2431281"/>
          <a:ext cx="438150" cy="511944"/>
        </a:xfrm>
        <a:prstGeom prst="rect">
          <a:avLst/>
        </a:prstGeom>
        <a:solidFill>
          <a:srgbClr val="E6B9B8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8575"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6"/>
  <sheetViews>
    <sheetView showGridLines="0" zoomScaleNormal="100" zoomScaleSheetLayoutView="100" workbookViewId="0">
      <selection activeCell="AE1" sqref="AE1"/>
    </sheetView>
  </sheetViews>
  <sheetFormatPr defaultRowHeight="17.25" customHeight="1"/>
  <cols>
    <col min="1" max="1" width="4.125" style="66" customWidth="1"/>
    <col min="2" max="28" width="4.125" style="51" customWidth="1"/>
    <col min="29" max="29" width="4.125" style="54" customWidth="1"/>
    <col min="30" max="256" width="4.125" style="51" customWidth="1"/>
    <col min="257" max="16384" width="9" style="51"/>
  </cols>
  <sheetData>
    <row r="1" spans="2:29" ht="24.75" customHeight="1">
      <c r="B1" s="107" t="s">
        <v>64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51"/>
    </row>
    <row r="2" spans="2:29" ht="6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1"/>
    </row>
    <row r="3" spans="2:29" ht="17.25" customHeight="1">
      <c r="B3" s="53" t="s">
        <v>65</v>
      </c>
      <c r="U3" s="108" t="s">
        <v>66</v>
      </c>
      <c r="V3" s="109"/>
      <c r="W3" s="109"/>
      <c r="X3" s="110"/>
      <c r="Y3" s="111" t="s">
        <v>67</v>
      </c>
      <c r="Z3" s="112"/>
      <c r="AA3" s="112"/>
      <c r="AB3" s="113"/>
    </row>
    <row r="4" spans="2:29" ht="17.25" customHeight="1">
      <c r="B4" s="114" t="s">
        <v>68</v>
      </c>
      <c r="C4" s="114"/>
      <c r="D4" s="114"/>
      <c r="E4" s="114"/>
      <c r="F4" s="55"/>
      <c r="G4" s="55"/>
      <c r="U4" s="108" t="s">
        <v>69</v>
      </c>
      <c r="V4" s="109"/>
      <c r="W4" s="109"/>
      <c r="X4" s="110"/>
      <c r="Y4" s="115" t="s">
        <v>70</v>
      </c>
      <c r="Z4" s="116"/>
      <c r="AA4" s="116"/>
      <c r="AB4" s="117"/>
    </row>
    <row r="5" spans="2:29" ht="17.25" customHeight="1">
      <c r="B5" s="56" t="s">
        <v>71</v>
      </c>
      <c r="C5" s="125" t="s">
        <v>72</v>
      </c>
      <c r="D5" s="126"/>
      <c r="E5" s="127"/>
      <c r="F5" s="125" t="str">
        <f>IF(C6="","",C6)</f>
        <v>藤の木SC-A</v>
      </c>
      <c r="G5" s="126"/>
      <c r="H5" s="127"/>
      <c r="I5" s="125" t="str">
        <f>IF(C8="","",C8)</f>
        <v>六ッ川SC-K</v>
      </c>
      <c r="J5" s="126"/>
      <c r="K5" s="127"/>
      <c r="L5" s="125" t="str">
        <f>IF(C10="","",C10)</f>
        <v>サザンFC-R</v>
      </c>
      <c r="M5" s="126"/>
      <c r="N5" s="127"/>
      <c r="O5" s="125" t="str">
        <f>IF(C12="","",C12)</f>
        <v>バディーSC</v>
      </c>
      <c r="P5" s="126"/>
      <c r="Q5" s="127"/>
      <c r="R5" s="125" t="str">
        <f>IF(C14="","",C14)</f>
        <v>みずきSC</v>
      </c>
      <c r="S5" s="126"/>
      <c r="T5" s="127"/>
      <c r="U5" s="57" t="s">
        <v>73</v>
      </c>
      <c r="V5" s="57" t="s">
        <v>74</v>
      </c>
      <c r="W5" s="57" t="s">
        <v>75</v>
      </c>
      <c r="X5" s="58" t="s">
        <v>76</v>
      </c>
      <c r="Y5" s="57" t="s">
        <v>77</v>
      </c>
      <c r="Z5" s="57" t="s">
        <v>78</v>
      </c>
      <c r="AA5" s="57" t="s">
        <v>79</v>
      </c>
      <c r="AB5" s="58" t="s">
        <v>80</v>
      </c>
      <c r="AC5" s="59"/>
    </row>
    <row r="6" spans="2:29" ht="17.25" customHeight="1">
      <c r="B6" s="128">
        <v>1</v>
      </c>
      <c r="C6" s="133" t="s">
        <v>81</v>
      </c>
      <c r="D6" s="134"/>
      <c r="E6" s="135"/>
      <c r="F6" s="139" t="s">
        <v>82</v>
      </c>
      <c r="G6" s="140"/>
      <c r="H6" s="141"/>
      <c r="I6" s="118" t="str">
        <f>IF(F8="○","●",IF(F8="●","○",IF(F8="","","△")))</f>
        <v>●</v>
      </c>
      <c r="J6" s="119"/>
      <c r="K6" s="120"/>
      <c r="L6" s="118" t="str">
        <f>IF(F10="○","●",IF(F10="●","○",IF(F10="","","△")))</f>
        <v>●</v>
      </c>
      <c r="M6" s="119"/>
      <c r="N6" s="120"/>
      <c r="O6" s="118" t="str">
        <f>IF(F12="○","●",IF(F12="●","○",IF(F12="","","△")))</f>
        <v>●</v>
      </c>
      <c r="P6" s="119"/>
      <c r="Q6" s="120"/>
      <c r="R6" s="118" t="str">
        <f>IF(F14="○","●",IF(F14="●","○",IF(F14="","","△")))</f>
        <v>○</v>
      </c>
      <c r="S6" s="119"/>
      <c r="T6" s="120"/>
      <c r="U6" s="128">
        <f>IF(COUNTIF(F6:T6,"")=20,"",COUNTIF(F6:T6,"○"))</f>
        <v>1</v>
      </c>
      <c r="V6" s="128">
        <f>IF(COUNTIF(F6:T6,"")=20,"",COUNTIF(F6:T6,"●"))</f>
        <v>3</v>
      </c>
      <c r="W6" s="128">
        <f>IF(COUNTIF(F6:T6,"")=20,"",COUNTIF(F6:T6,"△"))</f>
        <v>0</v>
      </c>
      <c r="X6" s="130">
        <f>IF(U6="","",U6*3+W6)</f>
        <v>3</v>
      </c>
      <c r="Y6" s="121">
        <f>IF(COUNTIF(F6:T6,"")=20,"",IF(F7="",0,F7)+IF(I7="",0,I7)+IF(L7="",0,L7)+IF(O7="",0,O7)+IF(R7="",0,R7))</f>
        <v>5</v>
      </c>
      <c r="Z6" s="121">
        <f>IF(COUNTIF(F6:T6,"")=20,"",IF(H7="",0,H7)+IF(K7="",0,K7)+IF(N7="",0,N7)+IF(Q7="",0,Q7)+IF(T7="",0,T7))</f>
        <v>16</v>
      </c>
      <c r="AA6" s="121">
        <f>IF(COUNTIF(F6:T6,"")=20,"",Y6-Z6)</f>
        <v>-11</v>
      </c>
      <c r="AB6" s="123">
        <f>IF(COUNTIF(F6:T6,"")=20,"",RANK(AC6,$AC$6:$AC$15,0))</f>
        <v>4</v>
      </c>
      <c r="AC6" s="60">
        <f>IF(COUNTIF(F6:T6,"")=20,"",IF(X6="",0,X6*10000)+AA6*500+Y6*10)</f>
        <v>24550</v>
      </c>
    </row>
    <row r="7" spans="2:29" ht="17.25" customHeight="1">
      <c r="B7" s="132"/>
      <c r="C7" s="136"/>
      <c r="D7" s="137"/>
      <c r="E7" s="138"/>
      <c r="F7" s="142"/>
      <c r="G7" s="143"/>
      <c r="H7" s="144"/>
      <c r="I7" s="61">
        <f>IF(H9="","",H9)</f>
        <v>1</v>
      </c>
      <c r="J7" s="62" t="s">
        <v>83</v>
      </c>
      <c r="K7" s="63">
        <f>IF(F9="","",F9)</f>
        <v>4</v>
      </c>
      <c r="L7" s="61">
        <f>IF(H11="","",H11)</f>
        <v>1</v>
      </c>
      <c r="M7" s="62" t="s">
        <v>83</v>
      </c>
      <c r="N7" s="63">
        <f>IF(F11="","",F11)</f>
        <v>4</v>
      </c>
      <c r="O7" s="61">
        <f>IF(H13="","",H13)</f>
        <v>1</v>
      </c>
      <c r="P7" s="62" t="s">
        <v>83</v>
      </c>
      <c r="Q7" s="63">
        <f>IF(F13="","",F13)</f>
        <v>8</v>
      </c>
      <c r="R7" s="61">
        <f>IF(H15="","",H15)</f>
        <v>2</v>
      </c>
      <c r="S7" s="62" t="s">
        <v>83</v>
      </c>
      <c r="T7" s="63">
        <f>IF(F15="","",F15)</f>
        <v>0</v>
      </c>
      <c r="U7" s="129"/>
      <c r="V7" s="129"/>
      <c r="W7" s="129"/>
      <c r="X7" s="145"/>
      <c r="Y7" s="146"/>
      <c r="Z7" s="122"/>
      <c r="AA7" s="122"/>
      <c r="AB7" s="124"/>
      <c r="AC7" s="60"/>
    </row>
    <row r="8" spans="2:29" ht="17.25" customHeight="1">
      <c r="B8" s="131">
        <v>2</v>
      </c>
      <c r="C8" s="133" t="s">
        <v>84</v>
      </c>
      <c r="D8" s="134"/>
      <c r="E8" s="135"/>
      <c r="F8" s="118" t="str">
        <f>IF(F9&gt;H9,"○",IF(F9&lt;H9,"●",IF(F9="","","△")))</f>
        <v>○</v>
      </c>
      <c r="G8" s="119"/>
      <c r="H8" s="120"/>
      <c r="I8" s="139" t="s">
        <v>82</v>
      </c>
      <c r="J8" s="140"/>
      <c r="K8" s="141"/>
      <c r="L8" s="118" t="str">
        <f>IF(I10="○","●",IF(I10="●","○",IF(I10="","","△")))</f>
        <v>○</v>
      </c>
      <c r="M8" s="119"/>
      <c r="N8" s="120"/>
      <c r="O8" s="118" t="str">
        <f>IF(I12="○","●",IF(I12="●","○",IF(I12="","","△")))</f>
        <v>○</v>
      </c>
      <c r="P8" s="119"/>
      <c r="Q8" s="120"/>
      <c r="R8" s="118" t="str">
        <f>IF(I14="○","●",IF(I14="●","○",IF(I14="","","△")))</f>
        <v>○</v>
      </c>
      <c r="S8" s="119"/>
      <c r="T8" s="120"/>
      <c r="U8" s="128">
        <f>IF(COUNTIF(F8:T8,"")=20,"",COUNTIF(F8:T8,"○"))</f>
        <v>4</v>
      </c>
      <c r="V8" s="128">
        <f>IF(COUNTIF(F8:T8,"")=20,"",COUNTIF(F8:T8,"●"))</f>
        <v>0</v>
      </c>
      <c r="W8" s="128">
        <f>IF(COUNTIF(F8:T8,"")=20,"",COUNTIF(F8:T8,"△"))</f>
        <v>0</v>
      </c>
      <c r="X8" s="130">
        <f>IF(U8="","",U8*3+W8)</f>
        <v>12</v>
      </c>
      <c r="Y8" s="121">
        <f>IF(COUNTIF(F8:T8,"")=20,"",IF(F9="",0,F9)+IF(I9="",0,I9)+IF(L9="",0,L9)+IF(O9="",0,O9)+IF(R9="",0,R9))</f>
        <v>17</v>
      </c>
      <c r="Z8" s="121">
        <f>IF(COUNTIF(F8:T8,"")=20,"",IF(H9="",0,H9)+IF(K9="",0,K9)+IF(N9="",0,N9)+IF(Q9="",0,Q9)+IF(T9="",0,T9))</f>
        <v>2</v>
      </c>
      <c r="AA8" s="121">
        <f>IF(COUNTIF(F8:T8,"")=20,"",Y8-Z8)</f>
        <v>15</v>
      </c>
      <c r="AB8" s="123">
        <f>IF(COUNTIF(F8:T8,"")=20,"",RANK(AC8,$AC$6:$AC$15,0))</f>
        <v>1</v>
      </c>
      <c r="AC8" s="60">
        <f>IF(COUNTIF(F8:T8,"")=20,"",IF(X8="",0,X8*10000)+AA8*500+Y8*10)</f>
        <v>127670</v>
      </c>
    </row>
    <row r="9" spans="2:29" ht="17.25" customHeight="1">
      <c r="B9" s="132"/>
      <c r="C9" s="136"/>
      <c r="D9" s="137"/>
      <c r="E9" s="138"/>
      <c r="F9" s="64">
        <v>4</v>
      </c>
      <c r="G9" s="62" t="s">
        <v>83</v>
      </c>
      <c r="H9" s="65">
        <v>1</v>
      </c>
      <c r="I9" s="142"/>
      <c r="J9" s="143"/>
      <c r="K9" s="144"/>
      <c r="L9" s="61">
        <f>IF(K11="","",K11)</f>
        <v>2</v>
      </c>
      <c r="M9" s="62" t="s">
        <v>83</v>
      </c>
      <c r="N9" s="63">
        <f>IF(I11="","",I11)</f>
        <v>0</v>
      </c>
      <c r="O9" s="61">
        <f>IF(K13="","",K13)</f>
        <v>2</v>
      </c>
      <c r="P9" s="62" t="s">
        <v>83</v>
      </c>
      <c r="Q9" s="63">
        <f>IF(I13="","",I13)</f>
        <v>1</v>
      </c>
      <c r="R9" s="61">
        <f>IF(K15="","",K15)</f>
        <v>9</v>
      </c>
      <c r="S9" s="62" t="s">
        <v>83</v>
      </c>
      <c r="T9" s="63">
        <f>IF(I15="","",I15)</f>
        <v>0</v>
      </c>
      <c r="U9" s="129"/>
      <c r="V9" s="129"/>
      <c r="W9" s="129"/>
      <c r="X9" s="122"/>
      <c r="Y9" s="122"/>
      <c r="Z9" s="122"/>
      <c r="AA9" s="122"/>
      <c r="AB9" s="124"/>
      <c r="AC9" s="60"/>
    </row>
    <row r="10" spans="2:29" ht="17.25" customHeight="1">
      <c r="B10" s="131">
        <v>3</v>
      </c>
      <c r="C10" s="133" t="s">
        <v>85</v>
      </c>
      <c r="D10" s="134"/>
      <c r="E10" s="135"/>
      <c r="F10" s="118" t="str">
        <f>IF(F11&gt;H11,"○",IF(F11&lt;H11,"●",IF(F11="","","△")))</f>
        <v>○</v>
      </c>
      <c r="G10" s="119"/>
      <c r="H10" s="120"/>
      <c r="I10" s="118" t="str">
        <f>IF(I11&gt;K11,"○",IF(I11&lt;K11,"●",IF(I11="","","△")))</f>
        <v>●</v>
      </c>
      <c r="J10" s="119"/>
      <c r="K10" s="120"/>
      <c r="L10" s="139" t="s">
        <v>82</v>
      </c>
      <c r="M10" s="140"/>
      <c r="N10" s="141"/>
      <c r="O10" s="118" t="str">
        <f>IF(L12="○","●",IF(L12="●","○",IF(L12="","","△")))</f>
        <v>○</v>
      </c>
      <c r="P10" s="119"/>
      <c r="Q10" s="120"/>
      <c r="R10" s="118" t="str">
        <f>IF(L14="○","●",IF(L14="●","○",IF(L14="","","△")))</f>
        <v>○</v>
      </c>
      <c r="S10" s="119"/>
      <c r="T10" s="120"/>
      <c r="U10" s="128">
        <f>IF(COUNTIF(F10:T10,"")=20,"",COUNTIF(F10:T10,"○"))</f>
        <v>3</v>
      </c>
      <c r="V10" s="128">
        <f>IF(COUNTIF(F10:T10,"")=20,"",COUNTIF(F10:T10,"●"))</f>
        <v>1</v>
      </c>
      <c r="W10" s="128">
        <f>IF(COUNTIF(F10:T10,"")=20,"",COUNTIF(F10:T10,"△"))</f>
        <v>0</v>
      </c>
      <c r="X10" s="130">
        <f>IF(U10="","",U10*3+W10)</f>
        <v>9</v>
      </c>
      <c r="Y10" s="121">
        <f>IF(COUNTIF(F10:T10,"")=20,"",IF(F11="",0,F11)+IF(I11="",0,I11)+IF(L11="",0,L11)+IF(O11="",0,O11)+IF(R11="",0,R11))</f>
        <v>12</v>
      </c>
      <c r="Z10" s="121">
        <f>IF(COUNTIF(F10:T10,"")=20,"",IF(H11="",0,H11)+IF(K11="",0,K11)+IF(N11="",0,N11)+IF(Q11="",0,Q11)+IF(T11="",0,T11))</f>
        <v>3</v>
      </c>
      <c r="AA10" s="121">
        <f>IF(COUNTIF(F10:T10,"")=20,"",Y10-Z10)</f>
        <v>9</v>
      </c>
      <c r="AB10" s="123">
        <f>IF(COUNTIF(F10:T10,"")=20,"",RANK(AC10,$AC$6:$AC$15,0))</f>
        <v>2</v>
      </c>
      <c r="AC10" s="60">
        <f>IF(COUNTIF(F10:T10,"")=20,"",IF(X10="",0,X10*10000)+AA10*500+Y10*10)</f>
        <v>94620</v>
      </c>
    </row>
    <row r="11" spans="2:29" ht="17.25" customHeight="1">
      <c r="B11" s="132"/>
      <c r="C11" s="136"/>
      <c r="D11" s="137"/>
      <c r="E11" s="138"/>
      <c r="F11" s="64">
        <v>4</v>
      </c>
      <c r="G11" s="62" t="s">
        <v>83</v>
      </c>
      <c r="H11" s="65">
        <v>1</v>
      </c>
      <c r="I11" s="64">
        <v>0</v>
      </c>
      <c r="J11" s="62" t="s">
        <v>83</v>
      </c>
      <c r="K11" s="65">
        <v>2</v>
      </c>
      <c r="L11" s="142"/>
      <c r="M11" s="143"/>
      <c r="N11" s="144"/>
      <c r="O11" s="61">
        <f>IF(N13="","",N13)</f>
        <v>3</v>
      </c>
      <c r="P11" s="62" t="s">
        <v>83</v>
      </c>
      <c r="Q11" s="63">
        <f>IF(L13="","",L13)</f>
        <v>0</v>
      </c>
      <c r="R11" s="61">
        <f>IF(N15="","",N15)</f>
        <v>5</v>
      </c>
      <c r="S11" s="62" t="s">
        <v>83</v>
      </c>
      <c r="T11" s="63">
        <f>IF(L15="","",L15)</f>
        <v>0</v>
      </c>
      <c r="U11" s="129"/>
      <c r="V11" s="129"/>
      <c r="W11" s="129"/>
      <c r="X11" s="122"/>
      <c r="Y11" s="122"/>
      <c r="Z11" s="122"/>
      <c r="AA11" s="122"/>
      <c r="AB11" s="124"/>
      <c r="AC11" s="60"/>
    </row>
    <row r="12" spans="2:29" ht="17.25" customHeight="1">
      <c r="B12" s="131">
        <v>4</v>
      </c>
      <c r="C12" s="133" t="s">
        <v>86</v>
      </c>
      <c r="D12" s="134"/>
      <c r="E12" s="135"/>
      <c r="F12" s="118" t="str">
        <f>IF(F13&gt;H13,"○",IF(F13&lt;H13,"●",IF(F13="","","△")))</f>
        <v>○</v>
      </c>
      <c r="G12" s="119"/>
      <c r="H12" s="120"/>
      <c r="I12" s="118" t="str">
        <f>IF(I13&gt;K13,"○",IF(I13&lt;K13,"●",IF(I13="","","△")))</f>
        <v>●</v>
      </c>
      <c r="J12" s="119"/>
      <c r="K12" s="120"/>
      <c r="L12" s="118" t="str">
        <f>IF(L13&gt;N13,"○",IF(L13&lt;N13,"●",IF(L13="","","△")))</f>
        <v>●</v>
      </c>
      <c r="M12" s="119"/>
      <c r="N12" s="120"/>
      <c r="O12" s="139" t="s">
        <v>82</v>
      </c>
      <c r="P12" s="140"/>
      <c r="Q12" s="141"/>
      <c r="R12" s="118" t="str">
        <f>IF(O14="○","●",IF(O14="●","○",IF(O14="","","△")))</f>
        <v>○</v>
      </c>
      <c r="S12" s="119"/>
      <c r="T12" s="120"/>
      <c r="U12" s="128">
        <f>IF(COUNTIF(F12:T12,"")=20,"",COUNTIF(F12:T12,"○"))</f>
        <v>2</v>
      </c>
      <c r="V12" s="128">
        <f>IF(COUNTIF(F12:T12,"")=20,"",COUNTIF(F12:T12,"●"))</f>
        <v>2</v>
      </c>
      <c r="W12" s="128">
        <f>IF(COUNTIF(F12:T12,"")=20,"",COUNTIF(F12:T12,"△"))</f>
        <v>0</v>
      </c>
      <c r="X12" s="130">
        <f>IF(U12="","",U12*3+W12)</f>
        <v>6</v>
      </c>
      <c r="Y12" s="121">
        <f>IF(COUNTIF(F12:T12,"")=20,"",IF(F13="",0,F13)+IF(I13="",0,I13)+IF(L13="",0,L13)+IF(O13="",0,O13)+IF(R13="",0,R13))</f>
        <v>17</v>
      </c>
      <c r="Z12" s="121">
        <f>IF(COUNTIF(F12:T12,"")=20,"",IF(H13="",0,H13)+IF(K13="",0,K13)+IF(N13="",0,N13)+IF(Q13="",0,Q13)+IF(T13="",0,T13))</f>
        <v>6</v>
      </c>
      <c r="AA12" s="121">
        <f>IF(COUNTIF(F12:T12,"")=20,"",Y12-Z12)</f>
        <v>11</v>
      </c>
      <c r="AB12" s="123">
        <f>IF(COUNTIF(F12:T12,"")=20,"",RANK(AC12,$AC$6:$AC$15,0))</f>
        <v>3</v>
      </c>
      <c r="AC12" s="60">
        <f>IF(COUNTIF(F12:T12,"")=20,"",IF(X12="",0,X12*10000)+AA12*500+Y12*10)</f>
        <v>65670</v>
      </c>
    </row>
    <row r="13" spans="2:29" ht="17.25" customHeight="1">
      <c r="B13" s="132"/>
      <c r="C13" s="136"/>
      <c r="D13" s="137"/>
      <c r="E13" s="138"/>
      <c r="F13" s="64">
        <v>8</v>
      </c>
      <c r="G13" s="62" t="s">
        <v>83</v>
      </c>
      <c r="H13" s="65">
        <v>1</v>
      </c>
      <c r="I13" s="64">
        <v>1</v>
      </c>
      <c r="J13" s="62" t="s">
        <v>83</v>
      </c>
      <c r="K13" s="65">
        <v>2</v>
      </c>
      <c r="L13" s="64">
        <v>0</v>
      </c>
      <c r="M13" s="62" t="s">
        <v>83</v>
      </c>
      <c r="N13" s="65">
        <v>3</v>
      </c>
      <c r="O13" s="142"/>
      <c r="P13" s="143"/>
      <c r="Q13" s="144"/>
      <c r="R13" s="61">
        <f>IF(Q15="","",Q15)</f>
        <v>8</v>
      </c>
      <c r="S13" s="62" t="s">
        <v>83</v>
      </c>
      <c r="T13" s="63">
        <f>IF(O15="","",O15)</f>
        <v>0</v>
      </c>
      <c r="U13" s="129"/>
      <c r="V13" s="129"/>
      <c r="W13" s="129"/>
      <c r="X13" s="122"/>
      <c r="Y13" s="122"/>
      <c r="Z13" s="122"/>
      <c r="AA13" s="122"/>
      <c r="AB13" s="124"/>
      <c r="AC13" s="60"/>
    </row>
    <row r="14" spans="2:29" ht="17.25" customHeight="1">
      <c r="B14" s="131">
        <v>5</v>
      </c>
      <c r="C14" s="133" t="s">
        <v>87</v>
      </c>
      <c r="D14" s="134"/>
      <c r="E14" s="135"/>
      <c r="F14" s="118" t="str">
        <f>IF(F15&gt;H15,"○",IF(F15&lt;H15,"●",IF(F15="","","△")))</f>
        <v>●</v>
      </c>
      <c r="G14" s="119"/>
      <c r="H14" s="120"/>
      <c r="I14" s="118" t="str">
        <f>IF(I15&gt;K15,"○",IF(I15&lt;K15,"●",IF(I15="","","△")))</f>
        <v>●</v>
      </c>
      <c r="J14" s="119"/>
      <c r="K14" s="120"/>
      <c r="L14" s="118" t="str">
        <f>IF(L15&gt;N15,"○",IF(L15&lt;N15,"●",IF(L15="","","△")))</f>
        <v>●</v>
      </c>
      <c r="M14" s="119"/>
      <c r="N14" s="120"/>
      <c r="O14" s="118" t="str">
        <f>IF(O15&gt;Q15,"○",IF(O15&lt;Q15,"●",IF(O15="","","△")))</f>
        <v>●</v>
      </c>
      <c r="P14" s="119"/>
      <c r="Q14" s="120"/>
      <c r="R14" s="139" t="s">
        <v>82</v>
      </c>
      <c r="S14" s="140"/>
      <c r="T14" s="141"/>
      <c r="U14" s="128">
        <f>IF(COUNTIF(F14:T14,"")=20,"",COUNTIF(F14:T14,"○"))</f>
        <v>0</v>
      </c>
      <c r="V14" s="128">
        <f>IF(COUNTIF(F14:T14,"")=20,"",COUNTIF(F14:T14,"●"))</f>
        <v>4</v>
      </c>
      <c r="W14" s="128">
        <f>IF(COUNTIF(F14:T14,"")=20,"",COUNTIF(F14:T14,"△"))</f>
        <v>0</v>
      </c>
      <c r="X14" s="130">
        <f>IF(U14="","",U14*3+W14)</f>
        <v>0</v>
      </c>
      <c r="Y14" s="121">
        <f>IF(COUNTIF(F14:T14,"")=20,"",IF(F15="",0,F15)+IF(I15="",0,I15)+IF(L15="",0,L15)+IF(O15="",0,O15)+IF(R15="",0,R15))</f>
        <v>0</v>
      </c>
      <c r="Z14" s="121">
        <f>IF(COUNTIF(F14:T14,"")=20,"",IF(H15="",0,H15)+IF(K15="",0,K15)+IF(N15="",0,N15)+IF(Q15="",0,Q15)+IF(T15="",0,T15))</f>
        <v>24</v>
      </c>
      <c r="AA14" s="121">
        <f>IF(COUNTIF(F14:T14,"")=20,"",Y14-Z14)</f>
        <v>-24</v>
      </c>
      <c r="AB14" s="123">
        <f>IF(COUNTIF(F14:T14,"")=20,"",RANK(AC14,$AC$6:$AC$15,0))</f>
        <v>5</v>
      </c>
      <c r="AC14" s="60">
        <f>IF(COUNTIF(F14:T14,"")=20,"",IF(X14="",0,X14*10000)+AA14*500+Y14*10)</f>
        <v>-12000</v>
      </c>
    </row>
    <row r="15" spans="2:29" ht="17.25" customHeight="1">
      <c r="B15" s="132"/>
      <c r="C15" s="136"/>
      <c r="D15" s="137"/>
      <c r="E15" s="138"/>
      <c r="F15" s="64">
        <v>0</v>
      </c>
      <c r="G15" s="62" t="s">
        <v>83</v>
      </c>
      <c r="H15" s="65">
        <v>2</v>
      </c>
      <c r="I15" s="64">
        <v>0</v>
      </c>
      <c r="J15" s="62" t="s">
        <v>83</v>
      </c>
      <c r="K15" s="65">
        <v>9</v>
      </c>
      <c r="L15" s="64">
        <v>0</v>
      </c>
      <c r="M15" s="62" t="s">
        <v>83</v>
      </c>
      <c r="N15" s="65">
        <v>5</v>
      </c>
      <c r="O15" s="64">
        <v>0</v>
      </c>
      <c r="P15" s="62" t="s">
        <v>83</v>
      </c>
      <c r="Q15" s="65">
        <v>8</v>
      </c>
      <c r="R15" s="142"/>
      <c r="S15" s="143"/>
      <c r="T15" s="144"/>
      <c r="U15" s="129"/>
      <c r="V15" s="129"/>
      <c r="W15" s="129"/>
      <c r="X15" s="122"/>
      <c r="Y15" s="122"/>
      <c r="Z15" s="122"/>
      <c r="AA15" s="122"/>
      <c r="AB15" s="124"/>
      <c r="AC15" s="60"/>
    </row>
    <row r="16" spans="2:29" ht="17.25" customHeight="1">
      <c r="B16" s="66"/>
      <c r="C16" s="66"/>
      <c r="D16" s="66"/>
      <c r="E16" s="66"/>
      <c r="F16" s="66"/>
      <c r="G16" s="67" t="s">
        <v>88</v>
      </c>
      <c r="H16" s="68"/>
      <c r="I16" s="68"/>
      <c r="J16" s="68"/>
      <c r="K16" s="68"/>
      <c r="L16" s="68"/>
      <c r="M16" s="68"/>
      <c r="N16" s="68"/>
      <c r="O16" s="68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59"/>
    </row>
    <row r="17" spans="2:29" ht="17.25" customHeight="1">
      <c r="B17" s="53" t="s">
        <v>89</v>
      </c>
      <c r="C17" s="66"/>
      <c r="D17" s="66"/>
      <c r="E17" s="66"/>
      <c r="F17" s="66"/>
      <c r="G17" s="67"/>
      <c r="H17" s="68"/>
      <c r="I17" s="68"/>
      <c r="J17" s="68"/>
      <c r="K17" s="68"/>
      <c r="L17" s="68"/>
      <c r="M17" s="68"/>
      <c r="N17" s="68"/>
      <c r="O17" s="68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59"/>
    </row>
    <row r="18" spans="2:29" ht="17.25" customHeight="1">
      <c r="B18" s="69"/>
      <c r="C18" s="69"/>
      <c r="D18" s="69"/>
      <c r="E18" s="69"/>
      <c r="F18" s="69"/>
      <c r="G18" s="69"/>
      <c r="I18" s="70"/>
      <c r="J18" s="71">
        <v>11</v>
      </c>
      <c r="K18" s="70" t="s">
        <v>90</v>
      </c>
      <c r="L18" s="71">
        <v>16</v>
      </c>
      <c r="M18" s="70" t="s">
        <v>91</v>
      </c>
      <c r="N18" s="159" t="s">
        <v>92</v>
      </c>
      <c r="O18" s="159"/>
      <c r="P18" s="70"/>
      <c r="Q18" s="160" t="s">
        <v>93</v>
      </c>
      <c r="R18" s="160"/>
      <c r="S18" s="160"/>
      <c r="T18" s="160"/>
      <c r="U18" s="160"/>
      <c r="V18" s="160"/>
      <c r="X18" s="70"/>
      <c r="Y18" s="70"/>
      <c r="Z18" s="161" t="s">
        <v>94</v>
      </c>
      <c r="AA18" s="162"/>
      <c r="AB18" s="162"/>
    </row>
    <row r="19" spans="2:29" ht="17.25" customHeight="1">
      <c r="B19" s="147" t="s">
        <v>95</v>
      </c>
      <c r="C19" s="111" t="s">
        <v>96</v>
      </c>
      <c r="D19" s="112"/>
      <c r="E19" s="149"/>
      <c r="F19" s="150" t="s">
        <v>97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151" t="s">
        <v>98</v>
      </c>
      <c r="R19" s="152"/>
      <c r="S19" s="153"/>
      <c r="T19" s="156" t="s">
        <v>99</v>
      </c>
      <c r="U19" s="152"/>
      <c r="V19" s="153"/>
      <c r="W19" s="156" t="s">
        <v>99</v>
      </c>
      <c r="X19" s="152"/>
      <c r="Y19" s="153"/>
      <c r="Z19" s="156" t="s">
        <v>100</v>
      </c>
      <c r="AA19" s="152"/>
      <c r="AB19" s="153"/>
      <c r="AC19" s="51"/>
    </row>
    <row r="20" spans="2:29" ht="17.25" customHeight="1">
      <c r="B20" s="148"/>
      <c r="C20" s="108" t="s">
        <v>101</v>
      </c>
      <c r="D20" s="109"/>
      <c r="E20" s="158"/>
      <c r="F20" s="163" t="s">
        <v>102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54"/>
      <c r="R20" s="114"/>
      <c r="S20" s="155"/>
      <c r="T20" s="157"/>
      <c r="U20" s="114"/>
      <c r="V20" s="155"/>
      <c r="W20" s="157"/>
      <c r="X20" s="114"/>
      <c r="Y20" s="155"/>
      <c r="Z20" s="157"/>
      <c r="AA20" s="114"/>
      <c r="AB20" s="155"/>
    </row>
    <row r="21" spans="2:29" s="66" customFormat="1" ht="17.25" customHeight="1">
      <c r="B21" s="56">
        <v>1</v>
      </c>
      <c r="C21" s="164">
        <v>0.58333333333333337</v>
      </c>
      <c r="D21" s="165"/>
      <c r="E21" s="166"/>
      <c r="F21" s="167" t="s">
        <v>103</v>
      </c>
      <c r="G21" s="168"/>
      <c r="H21" s="168"/>
      <c r="I21" s="169"/>
      <c r="J21" s="72">
        <v>0</v>
      </c>
      <c r="K21" s="73" t="s">
        <v>104</v>
      </c>
      <c r="L21" s="73">
        <v>3</v>
      </c>
      <c r="M21" s="167" t="s">
        <v>62</v>
      </c>
      <c r="N21" s="168"/>
      <c r="O21" s="168"/>
      <c r="P21" s="170"/>
      <c r="Q21" s="171" t="s">
        <v>105</v>
      </c>
      <c r="R21" s="168"/>
      <c r="S21" s="169"/>
      <c r="T21" s="150" t="s">
        <v>47</v>
      </c>
      <c r="U21" s="112"/>
      <c r="V21" s="149"/>
      <c r="W21" s="172" t="str">
        <f>IF(T21="","",T21)</f>
        <v>六ッ川K</v>
      </c>
      <c r="X21" s="126"/>
      <c r="Y21" s="173"/>
      <c r="Z21" s="167" t="str">
        <f>IF(Q21="","",Q21)</f>
        <v>サザンW</v>
      </c>
      <c r="AA21" s="168"/>
      <c r="AB21" s="169"/>
      <c r="AC21" s="74">
        <f>IF(Z$18="20-5-20",0.0347222222222222,IF(Z$18="15-5-15",0.0277777777777778,0.0208333333333333))</f>
        <v>2.7777777777777801E-2</v>
      </c>
    </row>
    <row r="22" spans="2:29" s="66" customFormat="1" ht="17.25" customHeight="1">
      <c r="B22" s="57">
        <f>B21+1</f>
        <v>2</v>
      </c>
      <c r="C22" s="174">
        <f t="shared" ref="C22:C24" si="0">C21+AC21</f>
        <v>0.61111111111111116</v>
      </c>
      <c r="D22" s="175"/>
      <c r="E22" s="176"/>
      <c r="F22" s="172" t="s">
        <v>81</v>
      </c>
      <c r="G22" s="126"/>
      <c r="H22" s="126"/>
      <c r="I22" s="173"/>
      <c r="J22" s="75">
        <v>1</v>
      </c>
      <c r="K22" s="76" t="s">
        <v>104</v>
      </c>
      <c r="L22" s="77">
        <v>4</v>
      </c>
      <c r="M22" s="125" t="s">
        <v>84</v>
      </c>
      <c r="N22" s="126"/>
      <c r="O22" s="126"/>
      <c r="P22" s="127"/>
      <c r="Q22" s="171" t="s">
        <v>34</v>
      </c>
      <c r="R22" s="168"/>
      <c r="S22" s="169"/>
      <c r="T22" s="167" t="s">
        <v>105</v>
      </c>
      <c r="U22" s="168"/>
      <c r="V22" s="169"/>
      <c r="W22" s="167" t="str">
        <f t="shared" ref="W22:W23" si="1">IF(T22="","",T22)</f>
        <v>サザンW</v>
      </c>
      <c r="X22" s="168"/>
      <c r="Y22" s="169"/>
      <c r="Z22" s="167" t="str">
        <f t="shared" ref="Z22:Z23" si="2">IF(Q22="","",Q22)</f>
        <v>藤の木B</v>
      </c>
      <c r="AA22" s="168"/>
      <c r="AB22" s="169"/>
      <c r="AC22" s="74">
        <f t="shared" ref="AC22:AC23" si="3">IF(Z$18="20-5-20",0.0347222222222222,IF(Z$18="15-5-15",0.0277777777777778,0.0208333333333333))</f>
        <v>2.7777777777777801E-2</v>
      </c>
    </row>
    <row r="23" spans="2:29" s="66" customFormat="1" ht="17.25" customHeight="1">
      <c r="B23" s="57">
        <f t="shared" ref="B23" si="4">B22+1</f>
        <v>3</v>
      </c>
      <c r="C23" s="174">
        <f t="shared" si="0"/>
        <v>0.63888888888888895</v>
      </c>
      <c r="D23" s="175"/>
      <c r="E23" s="176"/>
      <c r="F23" s="167" t="s">
        <v>106</v>
      </c>
      <c r="G23" s="168"/>
      <c r="H23" s="168"/>
      <c r="I23" s="169"/>
      <c r="J23" s="72">
        <v>0</v>
      </c>
      <c r="K23" s="78" t="s">
        <v>104</v>
      </c>
      <c r="L23" s="78">
        <v>2</v>
      </c>
      <c r="M23" s="171" t="s">
        <v>103</v>
      </c>
      <c r="N23" s="168"/>
      <c r="O23" s="168"/>
      <c r="P23" s="170"/>
      <c r="Q23" s="171" t="s">
        <v>36</v>
      </c>
      <c r="R23" s="168"/>
      <c r="S23" s="169"/>
      <c r="T23" s="167" t="s">
        <v>36</v>
      </c>
      <c r="U23" s="168"/>
      <c r="V23" s="169"/>
      <c r="W23" s="167" t="str">
        <f t="shared" si="1"/>
        <v>六ッ川G</v>
      </c>
      <c r="X23" s="168"/>
      <c r="Y23" s="169"/>
      <c r="Z23" s="167" t="str">
        <f t="shared" si="2"/>
        <v>六ッ川G</v>
      </c>
      <c r="AA23" s="168"/>
      <c r="AB23" s="169"/>
      <c r="AC23" s="74">
        <f t="shared" si="3"/>
        <v>2.7777777777777801E-2</v>
      </c>
    </row>
    <row r="24" spans="2:29" ht="17.25" customHeight="1">
      <c r="C24" s="177">
        <f t="shared" si="0"/>
        <v>0.66666666666666674</v>
      </c>
      <c r="D24" s="177"/>
      <c r="E24" s="177"/>
      <c r="F24" s="79" t="s">
        <v>107</v>
      </c>
    </row>
    <row r="25" spans="2:29" ht="17.25" customHeight="1">
      <c r="B25" s="69"/>
      <c r="C25" s="69"/>
      <c r="D25" s="69"/>
      <c r="E25" s="69"/>
      <c r="F25" s="69"/>
      <c r="G25" s="69"/>
      <c r="I25" s="70"/>
      <c r="J25" s="71">
        <v>12</v>
      </c>
      <c r="K25" s="70" t="s">
        <v>90</v>
      </c>
      <c r="L25" s="71">
        <v>7</v>
      </c>
      <c r="M25" s="70" t="s">
        <v>91</v>
      </c>
      <c r="N25" s="159" t="s">
        <v>92</v>
      </c>
      <c r="O25" s="159"/>
      <c r="P25" s="70"/>
      <c r="Q25" s="160" t="s">
        <v>108</v>
      </c>
      <c r="R25" s="160"/>
      <c r="S25" s="160"/>
      <c r="T25" s="160"/>
      <c r="U25" s="160"/>
      <c r="V25" s="160"/>
      <c r="X25" s="70"/>
      <c r="Y25" s="70"/>
      <c r="Z25" s="161" t="s">
        <v>94</v>
      </c>
      <c r="AA25" s="162"/>
      <c r="AB25" s="162"/>
    </row>
    <row r="26" spans="2:29" ht="17.25" customHeight="1">
      <c r="B26" s="147" t="s">
        <v>95</v>
      </c>
      <c r="C26" s="111" t="s">
        <v>109</v>
      </c>
      <c r="D26" s="112"/>
      <c r="E26" s="149"/>
      <c r="F26" s="150" t="s">
        <v>110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151" t="s">
        <v>98</v>
      </c>
      <c r="R26" s="152"/>
      <c r="S26" s="153"/>
      <c r="T26" s="156" t="s">
        <v>99</v>
      </c>
      <c r="U26" s="152"/>
      <c r="V26" s="153"/>
      <c r="W26" s="156" t="s">
        <v>99</v>
      </c>
      <c r="X26" s="152"/>
      <c r="Y26" s="153"/>
      <c r="Z26" s="156" t="s">
        <v>100</v>
      </c>
      <c r="AA26" s="152"/>
      <c r="AB26" s="153"/>
      <c r="AC26" s="51"/>
    </row>
    <row r="27" spans="2:29" ht="17.25" customHeight="1">
      <c r="B27" s="148"/>
      <c r="C27" s="108" t="s">
        <v>111</v>
      </c>
      <c r="D27" s="109"/>
      <c r="E27" s="158"/>
      <c r="F27" s="163" t="s">
        <v>102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54"/>
      <c r="R27" s="114"/>
      <c r="S27" s="155"/>
      <c r="T27" s="157"/>
      <c r="U27" s="114"/>
      <c r="V27" s="155"/>
      <c r="W27" s="157"/>
      <c r="X27" s="114"/>
      <c r="Y27" s="155"/>
      <c r="Z27" s="157"/>
      <c r="AA27" s="114"/>
      <c r="AB27" s="155"/>
    </row>
    <row r="28" spans="2:29" s="66" customFormat="1" ht="17.25" customHeight="1">
      <c r="B28" s="56">
        <v>1</v>
      </c>
      <c r="C28" s="164">
        <v>0.52083333333333337</v>
      </c>
      <c r="D28" s="165"/>
      <c r="E28" s="166"/>
      <c r="F28" s="167" t="s">
        <v>62</v>
      </c>
      <c r="G28" s="168"/>
      <c r="H28" s="168"/>
      <c r="I28" s="169"/>
      <c r="J28" s="72">
        <v>7</v>
      </c>
      <c r="K28" s="73" t="s">
        <v>112</v>
      </c>
      <c r="L28" s="73">
        <v>0</v>
      </c>
      <c r="M28" s="167" t="s">
        <v>113</v>
      </c>
      <c r="N28" s="168"/>
      <c r="O28" s="168"/>
      <c r="P28" s="170"/>
      <c r="Q28" s="111" t="s">
        <v>32</v>
      </c>
      <c r="R28" s="112"/>
      <c r="S28" s="149"/>
      <c r="T28" s="150" t="s">
        <v>114</v>
      </c>
      <c r="U28" s="112"/>
      <c r="V28" s="149"/>
      <c r="W28" s="172" t="str">
        <f>IF(T28="","",T28)</f>
        <v>バディー</v>
      </c>
      <c r="X28" s="126"/>
      <c r="Y28" s="173"/>
      <c r="Z28" s="172" t="str">
        <f>IF(Q28="","",Q28)</f>
        <v>藤の木A</v>
      </c>
      <c r="AA28" s="126"/>
      <c r="AB28" s="173"/>
      <c r="AC28" s="74">
        <f>IF(Z$25="20-5-20",0.0347222222222222,IF(Z$25="15-5-15",0.0277777777777778,0.0208333333333333))</f>
        <v>2.7777777777777801E-2</v>
      </c>
    </row>
    <row r="29" spans="2:29" s="66" customFormat="1" ht="17.25" customHeight="1">
      <c r="B29" s="57">
        <f t="shared" ref="B29:B33" si="5">B28+1</f>
        <v>2</v>
      </c>
      <c r="C29" s="174">
        <f>C28+AC28</f>
        <v>0.54861111111111116</v>
      </c>
      <c r="D29" s="175"/>
      <c r="E29" s="176"/>
      <c r="F29" s="172" t="s">
        <v>84</v>
      </c>
      <c r="G29" s="126"/>
      <c r="H29" s="126"/>
      <c r="I29" s="173"/>
      <c r="J29" s="75">
        <v>2</v>
      </c>
      <c r="K29" s="76" t="s">
        <v>104</v>
      </c>
      <c r="L29" s="77">
        <v>0</v>
      </c>
      <c r="M29" s="172" t="s">
        <v>85</v>
      </c>
      <c r="N29" s="126"/>
      <c r="O29" s="126"/>
      <c r="P29" s="127"/>
      <c r="Q29" s="171" t="s">
        <v>105</v>
      </c>
      <c r="R29" s="168"/>
      <c r="S29" s="169"/>
      <c r="T29" s="167" t="s">
        <v>36</v>
      </c>
      <c r="U29" s="168"/>
      <c r="V29" s="169"/>
      <c r="W29" s="167" t="str">
        <f t="shared" ref="W29:W33" si="6">IF(T29="","",T29)</f>
        <v>六ッ川G</v>
      </c>
      <c r="X29" s="168"/>
      <c r="Y29" s="169"/>
      <c r="Z29" s="167" t="str">
        <f t="shared" ref="Z29:Z33" si="7">IF(Q29="","",Q29)</f>
        <v>サザンW</v>
      </c>
      <c r="AA29" s="168"/>
      <c r="AB29" s="169"/>
      <c r="AC29" s="74">
        <f t="shared" ref="AC29:AC33" si="8">IF(Z$25="20-5-20",0.0347222222222222,IF(Z$25="15-5-15",0.0277777777777778,0.0208333333333333))</f>
        <v>2.7777777777777801E-2</v>
      </c>
    </row>
    <row r="30" spans="2:29" s="66" customFormat="1" ht="17.25" customHeight="1">
      <c r="B30" s="57">
        <f t="shared" si="5"/>
        <v>3</v>
      </c>
      <c r="C30" s="174">
        <f t="shared" ref="C30:C34" si="9">C29+AC29</f>
        <v>0.57638888888888895</v>
      </c>
      <c r="D30" s="175"/>
      <c r="E30" s="176"/>
      <c r="F30" s="172" t="s">
        <v>86</v>
      </c>
      <c r="G30" s="126"/>
      <c r="H30" s="126"/>
      <c r="I30" s="173"/>
      <c r="J30" s="75">
        <v>8</v>
      </c>
      <c r="K30" s="76" t="s">
        <v>104</v>
      </c>
      <c r="L30" s="77">
        <v>0</v>
      </c>
      <c r="M30" s="125" t="s">
        <v>87</v>
      </c>
      <c r="N30" s="126"/>
      <c r="O30" s="126"/>
      <c r="P30" s="127"/>
      <c r="Q30" s="111" t="s">
        <v>47</v>
      </c>
      <c r="R30" s="112"/>
      <c r="S30" s="149"/>
      <c r="T30" s="150" t="s">
        <v>115</v>
      </c>
      <c r="U30" s="112"/>
      <c r="V30" s="149"/>
      <c r="W30" s="172" t="str">
        <f t="shared" si="6"/>
        <v>サザンR</v>
      </c>
      <c r="X30" s="126"/>
      <c r="Y30" s="173"/>
      <c r="Z30" s="172" t="str">
        <f t="shared" si="7"/>
        <v>六ッ川K</v>
      </c>
      <c r="AA30" s="126"/>
      <c r="AB30" s="173"/>
      <c r="AC30" s="74">
        <f t="shared" si="8"/>
        <v>2.7777777777777801E-2</v>
      </c>
    </row>
    <row r="31" spans="2:29" s="66" customFormat="1" ht="17.25" customHeight="1">
      <c r="B31" s="57">
        <f t="shared" si="5"/>
        <v>4</v>
      </c>
      <c r="C31" s="174">
        <f t="shared" si="9"/>
        <v>0.60416666666666674</v>
      </c>
      <c r="D31" s="175"/>
      <c r="E31" s="176"/>
      <c r="F31" s="172" t="s">
        <v>85</v>
      </c>
      <c r="G31" s="126"/>
      <c r="H31" s="126"/>
      <c r="I31" s="173"/>
      <c r="J31" s="75">
        <v>4</v>
      </c>
      <c r="K31" s="76" t="s">
        <v>104</v>
      </c>
      <c r="L31" s="77">
        <v>1</v>
      </c>
      <c r="M31" s="125" t="s">
        <v>81</v>
      </c>
      <c r="N31" s="126"/>
      <c r="O31" s="126"/>
      <c r="P31" s="127"/>
      <c r="Q31" s="111" t="s">
        <v>116</v>
      </c>
      <c r="R31" s="112"/>
      <c r="S31" s="149"/>
      <c r="T31" s="150" t="s">
        <v>117</v>
      </c>
      <c r="U31" s="112"/>
      <c r="V31" s="149"/>
      <c r="W31" s="172" t="str">
        <f t="shared" si="6"/>
        <v>みずき</v>
      </c>
      <c r="X31" s="126"/>
      <c r="Y31" s="173"/>
      <c r="Z31" s="172" t="str">
        <f t="shared" si="7"/>
        <v>バディー</v>
      </c>
      <c r="AA31" s="126"/>
      <c r="AB31" s="173"/>
      <c r="AC31" s="74">
        <f t="shared" si="8"/>
        <v>2.7777777777777801E-2</v>
      </c>
    </row>
    <row r="32" spans="2:29" s="66" customFormat="1" ht="17.25" customHeight="1">
      <c r="B32" s="57">
        <f t="shared" si="5"/>
        <v>5</v>
      </c>
      <c r="C32" s="174">
        <f t="shared" si="9"/>
        <v>0.63194444444444453</v>
      </c>
      <c r="D32" s="175"/>
      <c r="E32" s="176"/>
      <c r="F32" s="172" t="s">
        <v>87</v>
      </c>
      <c r="G32" s="126"/>
      <c r="H32" s="126"/>
      <c r="I32" s="173"/>
      <c r="J32" s="75">
        <v>0</v>
      </c>
      <c r="K32" s="76" t="s">
        <v>104</v>
      </c>
      <c r="L32" s="77">
        <v>9</v>
      </c>
      <c r="M32" s="125" t="s">
        <v>84</v>
      </c>
      <c r="N32" s="126"/>
      <c r="O32" s="126"/>
      <c r="P32" s="127"/>
      <c r="Q32" s="111" t="s">
        <v>115</v>
      </c>
      <c r="R32" s="112"/>
      <c r="S32" s="149"/>
      <c r="T32" s="150" t="s">
        <v>32</v>
      </c>
      <c r="U32" s="112"/>
      <c r="V32" s="149"/>
      <c r="W32" s="172" t="str">
        <f t="shared" si="6"/>
        <v>藤の木A</v>
      </c>
      <c r="X32" s="126"/>
      <c r="Y32" s="173"/>
      <c r="Z32" s="172" t="str">
        <f t="shared" si="7"/>
        <v>サザンR</v>
      </c>
      <c r="AA32" s="126"/>
      <c r="AB32" s="173"/>
      <c r="AC32" s="74">
        <f t="shared" si="8"/>
        <v>2.7777777777777801E-2</v>
      </c>
    </row>
    <row r="33" spans="2:29" s="66" customFormat="1" ht="17.25" customHeight="1">
      <c r="B33" s="57">
        <f t="shared" si="5"/>
        <v>6</v>
      </c>
      <c r="C33" s="174">
        <f t="shared" si="9"/>
        <v>0.65972222222222232</v>
      </c>
      <c r="D33" s="175"/>
      <c r="E33" s="176"/>
      <c r="F33" s="172" t="s">
        <v>81</v>
      </c>
      <c r="G33" s="126"/>
      <c r="H33" s="126"/>
      <c r="I33" s="173"/>
      <c r="J33" s="75">
        <v>1</v>
      </c>
      <c r="K33" s="76" t="s">
        <v>104</v>
      </c>
      <c r="L33" s="77">
        <v>8</v>
      </c>
      <c r="M33" s="125" t="s">
        <v>86</v>
      </c>
      <c r="N33" s="126"/>
      <c r="O33" s="126"/>
      <c r="P33" s="127"/>
      <c r="Q33" s="111" t="s">
        <v>117</v>
      </c>
      <c r="R33" s="112"/>
      <c r="S33" s="149"/>
      <c r="T33" s="150" t="s">
        <v>47</v>
      </c>
      <c r="U33" s="112"/>
      <c r="V33" s="149"/>
      <c r="W33" s="172" t="str">
        <f t="shared" si="6"/>
        <v>六ッ川K</v>
      </c>
      <c r="X33" s="126"/>
      <c r="Y33" s="173"/>
      <c r="Z33" s="172" t="str">
        <f t="shared" si="7"/>
        <v>みずき</v>
      </c>
      <c r="AA33" s="126"/>
      <c r="AB33" s="173"/>
      <c r="AC33" s="74">
        <f t="shared" si="8"/>
        <v>2.7777777777777801E-2</v>
      </c>
    </row>
    <row r="34" spans="2:29" ht="17.25" customHeight="1">
      <c r="C34" s="177">
        <f t="shared" si="9"/>
        <v>0.68750000000000011</v>
      </c>
      <c r="D34" s="177"/>
      <c r="E34" s="177"/>
      <c r="F34" s="79" t="s">
        <v>107</v>
      </c>
    </row>
    <row r="35" spans="2:29" ht="17.25" customHeight="1">
      <c r="B35" s="69"/>
      <c r="C35" s="69"/>
      <c r="D35" s="69"/>
      <c r="E35" s="69"/>
      <c r="F35" s="69"/>
      <c r="G35" s="69"/>
      <c r="I35" s="70"/>
      <c r="J35" s="71">
        <v>12</v>
      </c>
      <c r="K35" s="70" t="s">
        <v>90</v>
      </c>
      <c r="L35" s="71">
        <v>14</v>
      </c>
      <c r="M35" s="70" t="s">
        <v>91</v>
      </c>
      <c r="N35" s="159" t="s">
        <v>92</v>
      </c>
      <c r="O35" s="159"/>
      <c r="P35" s="70"/>
      <c r="Q35" s="160" t="s">
        <v>108</v>
      </c>
      <c r="R35" s="160"/>
      <c r="S35" s="160"/>
      <c r="T35" s="160"/>
      <c r="U35" s="160"/>
      <c r="V35" s="160"/>
      <c r="X35" s="70"/>
      <c r="Y35" s="70"/>
      <c r="Z35" s="161" t="s">
        <v>94</v>
      </c>
      <c r="AA35" s="162"/>
      <c r="AB35" s="162"/>
    </row>
    <row r="36" spans="2:29" ht="17.25" customHeight="1">
      <c r="B36" s="147" t="s">
        <v>95</v>
      </c>
      <c r="C36" s="111" t="s">
        <v>118</v>
      </c>
      <c r="D36" s="112"/>
      <c r="E36" s="149"/>
      <c r="F36" s="150" t="s">
        <v>119</v>
      </c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151" t="s">
        <v>98</v>
      </c>
      <c r="R36" s="152"/>
      <c r="S36" s="153"/>
      <c r="T36" s="156" t="s">
        <v>99</v>
      </c>
      <c r="U36" s="152"/>
      <c r="V36" s="153"/>
      <c r="W36" s="156" t="s">
        <v>99</v>
      </c>
      <c r="X36" s="152"/>
      <c r="Y36" s="153"/>
      <c r="Z36" s="156" t="s">
        <v>100</v>
      </c>
      <c r="AA36" s="152"/>
      <c r="AB36" s="153"/>
    </row>
    <row r="37" spans="2:29" ht="17.25" customHeight="1">
      <c r="B37" s="148"/>
      <c r="C37" s="108" t="s">
        <v>111</v>
      </c>
      <c r="D37" s="109"/>
      <c r="E37" s="158"/>
      <c r="F37" s="163" t="s">
        <v>102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54"/>
      <c r="R37" s="114"/>
      <c r="S37" s="155"/>
      <c r="T37" s="157"/>
      <c r="U37" s="114"/>
      <c r="V37" s="155"/>
      <c r="W37" s="157"/>
      <c r="X37" s="114"/>
      <c r="Y37" s="155"/>
      <c r="Z37" s="157"/>
      <c r="AA37" s="114"/>
      <c r="AB37" s="155"/>
    </row>
    <row r="38" spans="2:29" ht="17.25" customHeight="1">
      <c r="B38" s="56">
        <v>1</v>
      </c>
      <c r="C38" s="164">
        <v>0.40625</v>
      </c>
      <c r="D38" s="165"/>
      <c r="E38" s="166"/>
      <c r="F38" s="167" t="s">
        <v>120</v>
      </c>
      <c r="G38" s="168"/>
      <c r="H38" s="168"/>
      <c r="I38" s="169"/>
      <c r="J38" s="72">
        <v>0</v>
      </c>
      <c r="K38" s="78" t="s">
        <v>112</v>
      </c>
      <c r="L38" s="78">
        <v>0</v>
      </c>
      <c r="M38" s="171" t="s">
        <v>121</v>
      </c>
      <c r="N38" s="168"/>
      <c r="O38" s="168"/>
      <c r="P38" s="170"/>
      <c r="Q38" s="167" t="s">
        <v>35</v>
      </c>
      <c r="R38" s="168"/>
      <c r="S38" s="169"/>
      <c r="T38" s="167" t="s">
        <v>122</v>
      </c>
      <c r="U38" s="168"/>
      <c r="V38" s="169"/>
      <c r="W38" s="167" t="str">
        <f t="shared" ref="W38:W40" si="10">IF(T38="","",T38)</f>
        <v>サザンW</v>
      </c>
      <c r="X38" s="168"/>
      <c r="Y38" s="169"/>
      <c r="Z38" s="167" t="str">
        <f t="shared" ref="Z38:Z40" si="11">IF(Q38="","",Q38)</f>
        <v>六ッ川5</v>
      </c>
      <c r="AA38" s="168"/>
      <c r="AB38" s="169"/>
      <c r="AC38" s="74">
        <f t="shared" ref="AC38" si="12">IF(Z$25="20-5-20",0.0347222222222222,IF(Z$25="15-5-15",0.0277777777777778,0.0208333333333333))</f>
        <v>2.7777777777777801E-2</v>
      </c>
    </row>
    <row r="39" spans="2:29" ht="17.25" customHeight="1">
      <c r="B39" s="80" t="s">
        <v>123</v>
      </c>
      <c r="C39" s="178">
        <f t="shared" ref="C39:C41" si="13">C38+AC38</f>
        <v>0.43402777777777779</v>
      </c>
      <c r="D39" s="179"/>
      <c r="E39" s="180"/>
      <c r="F39" s="167" t="s">
        <v>124</v>
      </c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81">
        <v>1.3888888888888888E-2</v>
      </c>
    </row>
    <row r="40" spans="2:29" ht="17.25" customHeight="1">
      <c r="B40" s="56">
        <v>2</v>
      </c>
      <c r="C40" s="174">
        <f t="shared" si="13"/>
        <v>0.44791666666666669</v>
      </c>
      <c r="D40" s="175"/>
      <c r="E40" s="176"/>
      <c r="F40" s="167" t="s">
        <v>125</v>
      </c>
      <c r="G40" s="168"/>
      <c r="H40" s="168"/>
      <c r="I40" s="169"/>
      <c r="J40" s="72">
        <v>2</v>
      </c>
      <c r="K40" s="78" t="s">
        <v>104</v>
      </c>
      <c r="L40" s="78">
        <v>1</v>
      </c>
      <c r="M40" s="171" t="s">
        <v>106</v>
      </c>
      <c r="N40" s="168"/>
      <c r="O40" s="168"/>
      <c r="P40" s="170"/>
      <c r="Q40" s="171" t="s">
        <v>34</v>
      </c>
      <c r="R40" s="168"/>
      <c r="S40" s="169"/>
      <c r="T40" s="167" t="s">
        <v>35</v>
      </c>
      <c r="U40" s="168"/>
      <c r="V40" s="169"/>
      <c r="W40" s="167" t="str">
        <f t="shared" si="10"/>
        <v>六ッ川5</v>
      </c>
      <c r="X40" s="168"/>
      <c r="Y40" s="169"/>
      <c r="Z40" s="167" t="str">
        <f t="shared" si="11"/>
        <v>藤の木B</v>
      </c>
      <c r="AA40" s="168"/>
      <c r="AB40" s="169"/>
      <c r="AC40" s="74">
        <f t="shared" ref="AC40" si="14">IF(Z$25="20-5-20",0.0347222222222222,IF(Z$25="15-5-15",0.0277777777777778,0.0208333333333333))</f>
        <v>2.7777777777777801E-2</v>
      </c>
    </row>
    <row r="41" spans="2:29" ht="17.25" customHeight="1">
      <c r="C41" s="177">
        <f t="shared" si="13"/>
        <v>0.47569444444444448</v>
      </c>
      <c r="D41" s="177"/>
      <c r="E41" s="177"/>
      <c r="F41" s="79" t="s">
        <v>107</v>
      </c>
    </row>
    <row r="42" spans="2:29" ht="17.25" customHeight="1">
      <c r="B42" s="69"/>
      <c r="C42" s="69"/>
      <c r="D42" s="69"/>
      <c r="E42" s="69"/>
      <c r="F42" s="69"/>
      <c r="G42" s="69"/>
      <c r="I42" s="70"/>
      <c r="J42" s="71">
        <v>12</v>
      </c>
      <c r="K42" s="70" t="s">
        <v>90</v>
      </c>
      <c r="L42" s="71">
        <v>21</v>
      </c>
      <c r="M42" s="70" t="s">
        <v>91</v>
      </c>
      <c r="N42" s="159" t="s">
        <v>92</v>
      </c>
      <c r="O42" s="159"/>
      <c r="P42" s="70"/>
      <c r="Q42" s="160" t="s">
        <v>126</v>
      </c>
      <c r="R42" s="160"/>
      <c r="S42" s="160"/>
      <c r="T42" s="160"/>
      <c r="U42" s="160"/>
      <c r="V42" s="160"/>
      <c r="X42" s="70"/>
      <c r="Y42" s="70"/>
      <c r="Z42" s="161" t="s">
        <v>94</v>
      </c>
      <c r="AA42" s="162"/>
      <c r="AB42" s="162"/>
    </row>
    <row r="43" spans="2:29" ht="17.25" customHeight="1">
      <c r="B43" s="147" t="s">
        <v>95</v>
      </c>
      <c r="C43" s="111" t="s">
        <v>96</v>
      </c>
      <c r="D43" s="112"/>
      <c r="E43" s="149"/>
      <c r="F43" s="150" t="s">
        <v>127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3"/>
      <c r="Q43" s="151" t="s">
        <v>98</v>
      </c>
      <c r="R43" s="152"/>
      <c r="S43" s="153"/>
      <c r="T43" s="156" t="s">
        <v>99</v>
      </c>
      <c r="U43" s="152"/>
      <c r="V43" s="153"/>
      <c r="W43" s="156" t="s">
        <v>99</v>
      </c>
      <c r="X43" s="152"/>
      <c r="Y43" s="153"/>
      <c r="Z43" s="156" t="s">
        <v>100</v>
      </c>
      <c r="AA43" s="152"/>
      <c r="AB43" s="153"/>
      <c r="AC43" s="51"/>
    </row>
    <row r="44" spans="2:29" ht="17.25" customHeight="1">
      <c r="B44" s="148"/>
      <c r="C44" s="108" t="s">
        <v>111</v>
      </c>
      <c r="D44" s="109"/>
      <c r="E44" s="158"/>
      <c r="F44" s="163" t="s">
        <v>102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54"/>
      <c r="R44" s="114"/>
      <c r="S44" s="155"/>
      <c r="T44" s="157"/>
      <c r="U44" s="114"/>
      <c r="V44" s="155"/>
      <c r="W44" s="157"/>
      <c r="X44" s="114"/>
      <c r="Y44" s="155"/>
      <c r="Z44" s="157"/>
      <c r="AA44" s="114"/>
      <c r="AB44" s="155"/>
    </row>
    <row r="45" spans="2:29" s="66" customFormat="1" ht="17.25" customHeight="1">
      <c r="B45" s="56">
        <v>1</v>
      </c>
      <c r="C45" s="164">
        <v>0.55555555555555558</v>
      </c>
      <c r="D45" s="165"/>
      <c r="E45" s="166"/>
      <c r="F45" s="172" t="s">
        <v>128</v>
      </c>
      <c r="G45" s="126"/>
      <c r="H45" s="126"/>
      <c r="I45" s="173"/>
      <c r="J45" s="75">
        <v>0</v>
      </c>
      <c r="K45" s="62" t="s">
        <v>112</v>
      </c>
      <c r="L45" s="82">
        <v>2</v>
      </c>
      <c r="M45" s="172" t="s">
        <v>81</v>
      </c>
      <c r="N45" s="126"/>
      <c r="O45" s="126"/>
      <c r="P45" s="127"/>
      <c r="Q45" s="111" t="s">
        <v>129</v>
      </c>
      <c r="R45" s="112"/>
      <c r="S45" s="149"/>
      <c r="T45" s="150" t="s">
        <v>114</v>
      </c>
      <c r="U45" s="112"/>
      <c r="V45" s="149"/>
      <c r="W45" s="172" t="str">
        <f>IF(T45="","",T45)</f>
        <v>バディー</v>
      </c>
      <c r="X45" s="126"/>
      <c r="Y45" s="173"/>
      <c r="Z45" s="172" t="str">
        <f>IF(Q45="","",Q45)</f>
        <v>サザンR</v>
      </c>
      <c r="AA45" s="126"/>
      <c r="AB45" s="173"/>
      <c r="AC45" s="74">
        <f>IF(Z$42="20-5-20",0.0347222222222222,IF(Z$42="15-5-15",0.0277777777777778,0.0208333333333333))</f>
        <v>2.7777777777777801E-2</v>
      </c>
    </row>
    <row r="46" spans="2:29" s="66" customFormat="1" ht="17.25" customHeight="1">
      <c r="B46" s="57">
        <f t="shared" ref="B46:B48" si="15">B45+1</f>
        <v>2</v>
      </c>
      <c r="C46" s="174">
        <f>C45+AC45</f>
        <v>0.58333333333333337</v>
      </c>
      <c r="D46" s="175"/>
      <c r="E46" s="176"/>
      <c r="F46" s="172" t="s">
        <v>84</v>
      </c>
      <c r="G46" s="126"/>
      <c r="H46" s="126"/>
      <c r="I46" s="173"/>
      <c r="J46" s="75">
        <v>2</v>
      </c>
      <c r="K46" s="76" t="s">
        <v>104</v>
      </c>
      <c r="L46" s="77">
        <v>1</v>
      </c>
      <c r="M46" s="125" t="s">
        <v>86</v>
      </c>
      <c r="N46" s="126"/>
      <c r="O46" s="126"/>
      <c r="P46" s="127"/>
      <c r="Q46" s="111" t="s">
        <v>117</v>
      </c>
      <c r="R46" s="112"/>
      <c r="S46" s="149"/>
      <c r="T46" s="150" t="s">
        <v>115</v>
      </c>
      <c r="U46" s="112"/>
      <c r="V46" s="149"/>
      <c r="W46" s="172" t="str">
        <f t="shared" ref="W46:W48" si="16">IF(T46="","",T46)</f>
        <v>サザンR</v>
      </c>
      <c r="X46" s="126"/>
      <c r="Y46" s="173"/>
      <c r="Z46" s="172" t="str">
        <f t="shared" ref="Z46:Z48" si="17">IF(Q46="","",Q46)</f>
        <v>みずき</v>
      </c>
      <c r="AA46" s="126"/>
      <c r="AB46" s="173"/>
      <c r="AC46" s="74">
        <f>IF(Z$42="20-5-20",0.0347222222222222,IF(Z$42="15-5-15",0.0277777777777778,0.0208333333333333))</f>
        <v>2.7777777777777801E-2</v>
      </c>
    </row>
    <row r="47" spans="2:29" s="66" customFormat="1" ht="17.25" customHeight="1">
      <c r="B47" s="57">
        <f t="shared" si="15"/>
        <v>3</v>
      </c>
      <c r="C47" s="174">
        <f t="shared" ref="C47" si="18">C46+AC46</f>
        <v>0.61111111111111116</v>
      </c>
      <c r="D47" s="175"/>
      <c r="E47" s="176"/>
      <c r="F47" s="172" t="s">
        <v>87</v>
      </c>
      <c r="G47" s="126"/>
      <c r="H47" s="126"/>
      <c r="I47" s="173"/>
      <c r="J47" s="75">
        <v>0</v>
      </c>
      <c r="K47" s="76" t="s">
        <v>104</v>
      </c>
      <c r="L47" s="77">
        <v>5</v>
      </c>
      <c r="M47" s="125" t="s">
        <v>85</v>
      </c>
      <c r="N47" s="126"/>
      <c r="O47" s="126"/>
      <c r="P47" s="127"/>
      <c r="Q47" s="111" t="s">
        <v>47</v>
      </c>
      <c r="R47" s="112"/>
      <c r="S47" s="149"/>
      <c r="T47" s="150" t="s">
        <v>116</v>
      </c>
      <c r="U47" s="112"/>
      <c r="V47" s="149"/>
      <c r="W47" s="172" t="str">
        <f t="shared" si="16"/>
        <v>バディー</v>
      </c>
      <c r="X47" s="126"/>
      <c r="Y47" s="173"/>
      <c r="Z47" s="172" t="str">
        <f t="shared" si="17"/>
        <v>六ッ川K</v>
      </c>
      <c r="AA47" s="126"/>
      <c r="AB47" s="173"/>
      <c r="AC47" s="74">
        <f>IF(Z$42="20-5-20",0.0347222222222222,IF(Z$42="15-5-15",0.0277777777777778,0.0208333333333333))</f>
        <v>2.7777777777777801E-2</v>
      </c>
    </row>
    <row r="48" spans="2:29" s="66" customFormat="1" ht="17.25" customHeight="1">
      <c r="B48" s="57">
        <f t="shared" si="15"/>
        <v>4</v>
      </c>
      <c r="C48" s="164">
        <v>0.65277777777777779</v>
      </c>
      <c r="D48" s="165"/>
      <c r="E48" s="166"/>
      <c r="F48" s="172" t="s">
        <v>85</v>
      </c>
      <c r="G48" s="126"/>
      <c r="H48" s="126"/>
      <c r="I48" s="173"/>
      <c r="J48" s="75">
        <v>3</v>
      </c>
      <c r="K48" s="76" t="s">
        <v>104</v>
      </c>
      <c r="L48" s="77">
        <v>0</v>
      </c>
      <c r="M48" s="125" t="s">
        <v>86</v>
      </c>
      <c r="N48" s="126"/>
      <c r="O48" s="126"/>
      <c r="P48" s="127"/>
      <c r="Q48" s="111" t="s">
        <v>117</v>
      </c>
      <c r="R48" s="112"/>
      <c r="S48" s="149"/>
      <c r="T48" s="150" t="s">
        <v>32</v>
      </c>
      <c r="U48" s="112"/>
      <c r="V48" s="149"/>
      <c r="W48" s="172" t="str">
        <f t="shared" si="16"/>
        <v>藤の木A</v>
      </c>
      <c r="X48" s="126"/>
      <c r="Y48" s="173"/>
      <c r="Z48" s="172" t="str">
        <f t="shared" si="17"/>
        <v>みずき</v>
      </c>
      <c r="AA48" s="126"/>
      <c r="AB48" s="173"/>
      <c r="AC48" s="74">
        <f>IF(Z$42="20-5-20",0.0347222222222222,IF(Z$42="15-5-15",0.0277777777777778,0.0208333333333333))</f>
        <v>2.7777777777777801E-2</v>
      </c>
    </row>
    <row r="49" spans="2:29" ht="17.25" customHeight="1">
      <c r="C49" s="177">
        <f t="shared" ref="C49" si="19">C48+AC48</f>
        <v>0.68055555555555558</v>
      </c>
      <c r="D49" s="177"/>
      <c r="E49" s="177"/>
      <c r="F49" s="79" t="s">
        <v>107</v>
      </c>
    </row>
    <row r="50" spans="2:29" ht="17.25" customHeight="1">
      <c r="B50" s="69"/>
      <c r="C50" s="69"/>
      <c r="D50" s="69"/>
      <c r="E50" s="69"/>
      <c r="F50" s="69"/>
      <c r="G50" s="69"/>
      <c r="I50" s="70"/>
      <c r="J50" s="71">
        <v>1</v>
      </c>
      <c r="K50" s="70" t="s">
        <v>90</v>
      </c>
      <c r="L50" s="71">
        <v>25</v>
      </c>
      <c r="M50" s="70" t="s">
        <v>91</v>
      </c>
      <c r="N50" s="159" t="s">
        <v>92</v>
      </c>
      <c r="O50" s="159"/>
      <c r="P50" s="70"/>
      <c r="Q50" s="160" t="s">
        <v>108</v>
      </c>
      <c r="R50" s="160"/>
      <c r="S50" s="160"/>
      <c r="T50" s="160"/>
      <c r="U50" s="160"/>
      <c r="V50" s="160"/>
      <c r="X50" s="70"/>
      <c r="Y50" s="70"/>
      <c r="Z50" s="161" t="s">
        <v>94</v>
      </c>
      <c r="AA50" s="162"/>
      <c r="AB50" s="162"/>
    </row>
    <row r="51" spans="2:29" ht="17.25" customHeight="1">
      <c r="B51" s="147" t="s">
        <v>95</v>
      </c>
      <c r="C51" s="111" t="s">
        <v>96</v>
      </c>
      <c r="D51" s="112"/>
      <c r="E51" s="149"/>
      <c r="F51" s="150" t="s">
        <v>130</v>
      </c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151" t="s">
        <v>98</v>
      </c>
      <c r="R51" s="152"/>
      <c r="S51" s="153"/>
      <c r="T51" s="156" t="s">
        <v>99</v>
      </c>
      <c r="U51" s="152"/>
      <c r="V51" s="153"/>
      <c r="W51" s="156" t="s">
        <v>99</v>
      </c>
      <c r="X51" s="152"/>
      <c r="Y51" s="153"/>
      <c r="Z51" s="156" t="s">
        <v>100</v>
      </c>
      <c r="AA51" s="152"/>
      <c r="AB51" s="153"/>
      <c r="AC51" s="51"/>
    </row>
    <row r="52" spans="2:29" ht="17.25" customHeight="1">
      <c r="B52" s="148"/>
      <c r="C52" s="108" t="s">
        <v>111</v>
      </c>
      <c r="D52" s="109"/>
      <c r="E52" s="158"/>
      <c r="F52" s="163" t="s">
        <v>102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54"/>
      <c r="R52" s="114"/>
      <c r="S52" s="155"/>
      <c r="T52" s="157"/>
      <c r="U52" s="114"/>
      <c r="V52" s="155"/>
      <c r="W52" s="157"/>
      <c r="X52" s="114"/>
      <c r="Y52" s="155"/>
      <c r="Z52" s="157"/>
      <c r="AA52" s="114"/>
      <c r="AB52" s="155"/>
      <c r="AC52" s="51"/>
    </row>
    <row r="53" spans="2:29" s="66" customFormat="1" ht="17.25" customHeight="1">
      <c r="B53" s="56">
        <v>1</v>
      </c>
      <c r="C53" s="164">
        <v>0.58333333333333337</v>
      </c>
      <c r="D53" s="165"/>
      <c r="E53" s="166"/>
      <c r="F53" s="167" t="s">
        <v>62</v>
      </c>
      <c r="G53" s="168"/>
      <c r="H53" s="168"/>
      <c r="I53" s="169"/>
      <c r="J53" s="72">
        <v>4</v>
      </c>
      <c r="K53" s="73" t="s">
        <v>112</v>
      </c>
      <c r="L53" s="73">
        <v>0</v>
      </c>
      <c r="M53" s="167" t="s">
        <v>121</v>
      </c>
      <c r="N53" s="168"/>
      <c r="O53" s="168"/>
      <c r="P53" s="170"/>
      <c r="Q53" s="111" t="s">
        <v>131</v>
      </c>
      <c r="R53" s="112"/>
      <c r="S53" s="149"/>
      <c r="T53" s="167" t="s">
        <v>122</v>
      </c>
      <c r="U53" s="168"/>
      <c r="V53" s="169"/>
      <c r="W53" s="167" t="str">
        <f>IF(T53="","",T53)</f>
        <v>サザンW</v>
      </c>
      <c r="X53" s="168"/>
      <c r="Y53" s="169"/>
      <c r="Z53" s="172" t="str">
        <f>IF(Q53="","",Q53)</f>
        <v>みずき</v>
      </c>
      <c r="AA53" s="126"/>
      <c r="AB53" s="173"/>
      <c r="AC53" s="74">
        <f>IF(Z$42="20-5-20",0.0347222222222222,IF(Z$42="15-5-15",0.0277777777777778,0.0208333333333333))</f>
        <v>2.7777777777777801E-2</v>
      </c>
    </row>
    <row r="54" spans="2:29" s="66" customFormat="1" ht="17.25" customHeight="1">
      <c r="B54" s="83">
        <f t="shared" ref="B54" si="20">B53+1</f>
        <v>2</v>
      </c>
      <c r="C54" s="192">
        <f>C53+AC53</f>
        <v>0.61111111111111116</v>
      </c>
      <c r="D54" s="193"/>
      <c r="E54" s="194"/>
      <c r="F54" s="195" t="s">
        <v>132</v>
      </c>
      <c r="G54" s="119"/>
      <c r="H54" s="119"/>
      <c r="I54" s="196"/>
      <c r="J54" s="84">
        <v>0</v>
      </c>
      <c r="K54" s="85" t="s">
        <v>104</v>
      </c>
      <c r="L54" s="86">
        <v>0</v>
      </c>
      <c r="M54" s="195" t="s">
        <v>133</v>
      </c>
      <c r="N54" s="119"/>
      <c r="O54" s="119"/>
      <c r="P54" s="120"/>
      <c r="Q54" s="197" t="s">
        <v>36</v>
      </c>
      <c r="R54" s="198"/>
      <c r="S54" s="199"/>
      <c r="T54" s="200" t="s">
        <v>35</v>
      </c>
      <c r="U54" s="198"/>
      <c r="V54" s="199"/>
      <c r="W54" s="200" t="str">
        <f>IF(T54="","",T54)</f>
        <v>六ッ川5</v>
      </c>
      <c r="X54" s="198"/>
      <c r="Y54" s="199"/>
      <c r="Z54" s="200" t="str">
        <f>IF(Q54="","",Q54)</f>
        <v>六ッ川G</v>
      </c>
      <c r="AA54" s="198"/>
      <c r="AB54" s="199"/>
      <c r="AC54" s="74">
        <f>IF(Z$42="20-5-20",0.0347222222222222,IF(Z$42="15-5-15",0.0277777777777778,0.0208333333333333))</f>
        <v>2.7777777777777801E-2</v>
      </c>
    </row>
    <row r="55" spans="2:29" s="66" customFormat="1" ht="17.25" customHeight="1">
      <c r="B55" s="56"/>
      <c r="C55" s="184"/>
      <c r="D55" s="185"/>
      <c r="E55" s="186"/>
      <c r="F55" s="187"/>
      <c r="G55" s="188"/>
      <c r="H55" s="188"/>
      <c r="I55" s="189"/>
      <c r="J55" s="87">
        <v>3</v>
      </c>
      <c r="K55" s="62" t="s">
        <v>134</v>
      </c>
      <c r="L55" s="82">
        <v>0</v>
      </c>
      <c r="M55" s="187"/>
      <c r="N55" s="188"/>
      <c r="O55" s="188"/>
      <c r="P55" s="190"/>
      <c r="Q55" s="191"/>
      <c r="R55" s="182"/>
      <c r="S55" s="183"/>
      <c r="T55" s="181"/>
      <c r="U55" s="182"/>
      <c r="V55" s="183"/>
      <c r="W55" s="181"/>
      <c r="X55" s="182"/>
      <c r="Y55" s="183"/>
      <c r="Z55" s="181"/>
      <c r="AA55" s="182"/>
      <c r="AB55" s="183"/>
      <c r="AC55" s="74">
        <f>IF(Z$42="20-5-20",0.0347222222222222,IF(Z$42="15-5-15",0.0277777777777778,0.0208333333333333))</f>
        <v>2.7777777777777801E-2</v>
      </c>
    </row>
    <row r="56" spans="2:29" ht="17.25" customHeight="1">
      <c r="C56" s="177">
        <f t="shared" ref="C56" si="21">C54+AC54</f>
        <v>0.63888888888888895</v>
      </c>
      <c r="D56" s="177"/>
      <c r="E56" s="177"/>
      <c r="F56" s="79" t="s">
        <v>107</v>
      </c>
    </row>
  </sheetData>
  <mergeCells count="280">
    <mergeCell ref="C53:E53"/>
    <mergeCell ref="F53:I53"/>
    <mergeCell ref="M53:P53"/>
    <mergeCell ref="Q53:S53"/>
    <mergeCell ref="T53:V53"/>
    <mergeCell ref="W53:Y53"/>
    <mergeCell ref="Z55:AB55"/>
    <mergeCell ref="C56:E56"/>
    <mergeCell ref="C55:E55"/>
    <mergeCell ref="F55:I55"/>
    <mergeCell ref="M55:P55"/>
    <mergeCell ref="Q55:S55"/>
    <mergeCell ref="T55:V55"/>
    <mergeCell ref="W55:Y55"/>
    <mergeCell ref="Z53:AB53"/>
    <mergeCell ref="C54:E54"/>
    <mergeCell ref="F54:I54"/>
    <mergeCell ref="M54:P54"/>
    <mergeCell ref="Q54:S54"/>
    <mergeCell ref="T54:V54"/>
    <mergeCell ref="W54:Y54"/>
    <mergeCell ref="Z54:AB54"/>
    <mergeCell ref="Z48:AB48"/>
    <mergeCell ref="C49:E49"/>
    <mergeCell ref="N50:O50"/>
    <mergeCell ref="Q50:V50"/>
    <mergeCell ref="Z50:AB50"/>
    <mergeCell ref="B51:B52"/>
    <mergeCell ref="C51:E51"/>
    <mergeCell ref="F51:P51"/>
    <mergeCell ref="Q51:S52"/>
    <mergeCell ref="T51:V52"/>
    <mergeCell ref="C48:E48"/>
    <mergeCell ref="F48:I48"/>
    <mergeCell ref="M48:P48"/>
    <mergeCell ref="Q48:S48"/>
    <mergeCell ref="T48:V48"/>
    <mergeCell ref="W48:Y48"/>
    <mergeCell ref="W51:Y52"/>
    <mergeCell ref="Z51:AB52"/>
    <mergeCell ref="C52:E52"/>
    <mergeCell ref="F52:P52"/>
    <mergeCell ref="C45:E45"/>
    <mergeCell ref="F45:I45"/>
    <mergeCell ref="M45:P45"/>
    <mergeCell ref="Q45:S45"/>
    <mergeCell ref="T45:V45"/>
    <mergeCell ref="W45:Y45"/>
    <mergeCell ref="Z45:AB45"/>
    <mergeCell ref="Z46:AB46"/>
    <mergeCell ref="C47:E47"/>
    <mergeCell ref="F47:I47"/>
    <mergeCell ref="M47:P47"/>
    <mergeCell ref="Q47:S47"/>
    <mergeCell ref="T47:V47"/>
    <mergeCell ref="W47:Y47"/>
    <mergeCell ref="Z47:AB47"/>
    <mergeCell ref="C46:E46"/>
    <mergeCell ref="F46:I46"/>
    <mergeCell ref="M46:P46"/>
    <mergeCell ref="Q46:S46"/>
    <mergeCell ref="T46:V46"/>
    <mergeCell ref="W46:Y46"/>
    <mergeCell ref="B43:B44"/>
    <mergeCell ref="C43:E43"/>
    <mergeCell ref="F43:P43"/>
    <mergeCell ref="Q43:S44"/>
    <mergeCell ref="T43:V44"/>
    <mergeCell ref="W43:Y44"/>
    <mergeCell ref="Z43:AB44"/>
    <mergeCell ref="C44:E44"/>
    <mergeCell ref="F44:P44"/>
    <mergeCell ref="C40:E40"/>
    <mergeCell ref="F40:I40"/>
    <mergeCell ref="M40:P40"/>
    <mergeCell ref="Q40:S40"/>
    <mergeCell ref="T40:V40"/>
    <mergeCell ref="W40:Y40"/>
    <mergeCell ref="Z40:AB40"/>
    <mergeCell ref="C41:E41"/>
    <mergeCell ref="N42:O42"/>
    <mergeCell ref="Q42:V42"/>
    <mergeCell ref="Z42:AB42"/>
    <mergeCell ref="C38:E38"/>
    <mergeCell ref="F38:I38"/>
    <mergeCell ref="M38:P38"/>
    <mergeCell ref="Q38:S38"/>
    <mergeCell ref="T38:V38"/>
    <mergeCell ref="W38:Y38"/>
    <mergeCell ref="Z38:AB38"/>
    <mergeCell ref="C39:E39"/>
    <mergeCell ref="F39:AB39"/>
    <mergeCell ref="Z33:AB33"/>
    <mergeCell ref="C34:E34"/>
    <mergeCell ref="N35:O35"/>
    <mergeCell ref="Q35:V35"/>
    <mergeCell ref="Z35:AB35"/>
    <mergeCell ref="B36:B37"/>
    <mergeCell ref="C36:E36"/>
    <mergeCell ref="F36:P36"/>
    <mergeCell ref="Q36:S37"/>
    <mergeCell ref="T36:V37"/>
    <mergeCell ref="C33:E33"/>
    <mergeCell ref="F33:I33"/>
    <mergeCell ref="M33:P33"/>
    <mergeCell ref="Q33:S33"/>
    <mergeCell ref="T33:V33"/>
    <mergeCell ref="W33:Y33"/>
    <mergeCell ref="W36:Y37"/>
    <mergeCell ref="Z36:AB37"/>
    <mergeCell ref="C37:E37"/>
    <mergeCell ref="F37:P37"/>
    <mergeCell ref="Z31:AB31"/>
    <mergeCell ref="C32:E32"/>
    <mergeCell ref="F32:I32"/>
    <mergeCell ref="M32:P32"/>
    <mergeCell ref="Q32:S32"/>
    <mergeCell ref="T32:V32"/>
    <mergeCell ref="W32:Y32"/>
    <mergeCell ref="Z32:AB32"/>
    <mergeCell ref="C31:E31"/>
    <mergeCell ref="F31:I31"/>
    <mergeCell ref="M31:P31"/>
    <mergeCell ref="Q31:S31"/>
    <mergeCell ref="T31:V31"/>
    <mergeCell ref="W31:Y31"/>
    <mergeCell ref="C28:E28"/>
    <mergeCell ref="F28:I28"/>
    <mergeCell ref="M28:P28"/>
    <mergeCell ref="Q28:S28"/>
    <mergeCell ref="T28:V28"/>
    <mergeCell ref="W28:Y28"/>
    <mergeCell ref="Z28:AB28"/>
    <mergeCell ref="Z29:AB29"/>
    <mergeCell ref="C30:E30"/>
    <mergeCell ref="F30:I30"/>
    <mergeCell ref="M30:P30"/>
    <mergeCell ref="Q30:S30"/>
    <mergeCell ref="T30:V30"/>
    <mergeCell ref="W30:Y30"/>
    <mergeCell ref="Z30:AB30"/>
    <mergeCell ref="C29:E29"/>
    <mergeCell ref="F29:I29"/>
    <mergeCell ref="M29:P29"/>
    <mergeCell ref="Q29:S29"/>
    <mergeCell ref="T29:V29"/>
    <mergeCell ref="W29:Y29"/>
    <mergeCell ref="C24:E24"/>
    <mergeCell ref="N25:O25"/>
    <mergeCell ref="Q25:V25"/>
    <mergeCell ref="Z25:AB25"/>
    <mergeCell ref="B26:B27"/>
    <mergeCell ref="C26:E26"/>
    <mergeCell ref="F26:P26"/>
    <mergeCell ref="Q26:S27"/>
    <mergeCell ref="T26:V27"/>
    <mergeCell ref="W26:Y27"/>
    <mergeCell ref="Z26:AB27"/>
    <mergeCell ref="C27:E27"/>
    <mergeCell ref="F27:P27"/>
    <mergeCell ref="C21:E21"/>
    <mergeCell ref="F21:I21"/>
    <mergeCell ref="M21:P21"/>
    <mergeCell ref="Q21:S21"/>
    <mergeCell ref="T21:V21"/>
    <mergeCell ref="W21:Y21"/>
    <mergeCell ref="Z21:AB21"/>
    <mergeCell ref="Z22:AB22"/>
    <mergeCell ref="C23:E23"/>
    <mergeCell ref="F23:I23"/>
    <mergeCell ref="M23:P23"/>
    <mergeCell ref="Q23:S23"/>
    <mergeCell ref="T23:V23"/>
    <mergeCell ref="W23:Y23"/>
    <mergeCell ref="Z23:AB23"/>
    <mergeCell ref="C22:E22"/>
    <mergeCell ref="F22:I22"/>
    <mergeCell ref="M22:P22"/>
    <mergeCell ref="Q22:S22"/>
    <mergeCell ref="T22:V22"/>
    <mergeCell ref="W22:Y22"/>
    <mergeCell ref="W19:Y20"/>
    <mergeCell ref="Z14:Z15"/>
    <mergeCell ref="AA14:AA15"/>
    <mergeCell ref="AB14:AB15"/>
    <mergeCell ref="N18:O18"/>
    <mergeCell ref="Q18:V18"/>
    <mergeCell ref="Z18:AB18"/>
    <mergeCell ref="R14:T15"/>
    <mergeCell ref="U14:U15"/>
    <mergeCell ref="V14:V15"/>
    <mergeCell ref="W14:W15"/>
    <mergeCell ref="X14:X15"/>
    <mergeCell ref="Y14:Y15"/>
    <mergeCell ref="L14:N14"/>
    <mergeCell ref="O14:Q14"/>
    <mergeCell ref="Z19:AB20"/>
    <mergeCell ref="F20:P20"/>
    <mergeCell ref="F10:H10"/>
    <mergeCell ref="I10:K10"/>
    <mergeCell ref="L10:N11"/>
    <mergeCell ref="O10:Q10"/>
    <mergeCell ref="B19:B20"/>
    <mergeCell ref="C19:E19"/>
    <mergeCell ref="F19:P19"/>
    <mergeCell ref="Q19:S20"/>
    <mergeCell ref="T19:V20"/>
    <mergeCell ref="B14:B15"/>
    <mergeCell ref="C14:E15"/>
    <mergeCell ref="F14:H14"/>
    <mergeCell ref="I14:K14"/>
    <mergeCell ref="C20:E20"/>
    <mergeCell ref="R10:T10"/>
    <mergeCell ref="U10:U11"/>
    <mergeCell ref="W12:W13"/>
    <mergeCell ref="X12:X13"/>
    <mergeCell ref="Y12:Y13"/>
    <mergeCell ref="Z12:Z13"/>
    <mergeCell ref="AA12:AA13"/>
    <mergeCell ref="AB12:AB13"/>
    <mergeCell ref="AB10:AB11"/>
    <mergeCell ref="B12:B13"/>
    <mergeCell ref="C12:E13"/>
    <mergeCell ref="F12:H12"/>
    <mergeCell ref="I12:K12"/>
    <mergeCell ref="L12:N12"/>
    <mergeCell ref="O12:Q13"/>
    <mergeCell ref="R12:T12"/>
    <mergeCell ref="U12:U13"/>
    <mergeCell ref="V12:V13"/>
    <mergeCell ref="V10:V11"/>
    <mergeCell ref="W10:W11"/>
    <mergeCell ref="X10:X11"/>
    <mergeCell ref="Y10:Y11"/>
    <mergeCell ref="Z10:Z11"/>
    <mergeCell ref="AA10:AA11"/>
    <mergeCell ref="B10:B11"/>
    <mergeCell ref="C10:E11"/>
    <mergeCell ref="V6:V7"/>
    <mergeCell ref="W6:W7"/>
    <mergeCell ref="X6:X7"/>
    <mergeCell ref="Y6:Y7"/>
    <mergeCell ref="B6:B7"/>
    <mergeCell ref="C6:E7"/>
    <mergeCell ref="F6:H7"/>
    <mergeCell ref="I6:K6"/>
    <mergeCell ref="L6:N6"/>
    <mergeCell ref="B8:B9"/>
    <mergeCell ref="C8:E9"/>
    <mergeCell ref="F8:H8"/>
    <mergeCell ref="I8:K9"/>
    <mergeCell ref="L8:N8"/>
    <mergeCell ref="O8:Q8"/>
    <mergeCell ref="R8:T8"/>
    <mergeCell ref="R6:T6"/>
    <mergeCell ref="U6:U7"/>
    <mergeCell ref="B1:AB1"/>
    <mergeCell ref="U3:X3"/>
    <mergeCell ref="Y3:AB3"/>
    <mergeCell ref="B4:E4"/>
    <mergeCell ref="U4:X4"/>
    <mergeCell ref="Y4:AB4"/>
    <mergeCell ref="O6:Q6"/>
    <mergeCell ref="AA8:AA9"/>
    <mergeCell ref="AB8:AB9"/>
    <mergeCell ref="C5:E5"/>
    <mergeCell ref="F5:H5"/>
    <mergeCell ref="I5:K5"/>
    <mergeCell ref="L5:N5"/>
    <mergeCell ref="O5:Q5"/>
    <mergeCell ref="R5:T5"/>
    <mergeCell ref="V8:V9"/>
    <mergeCell ref="W8:W9"/>
    <mergeCell ref="X8:X9"/>
    <mergeCell ref="Y8:Y9"/>
    <mergeCell ref="Z8:Z9"/>
    <mergeCell ref="U8:U9"/>
    <mergeCell ref="Z6:Z7"/>
    <mergeCell ref="AA6:AA7"/>
    <mergeCell ref="AB6:AB7"/>
  </mergeCells>
  <phoneticPr fontId="2"/>
  <printOptions horizontalCentered="1"/>
  <pageMargins left="0.19685039370078741" right="0.19685039370078741" top="0.55118110236220474" bottom="0.43307086614173229" header="0.31496062992125984" footer="0.31496062992125984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6"/>
  <sheetViews>
    <sheetView showGridLines="0" zoomScaleNormal="100" zoomScaleSheetLayoutView="100" workbookViewId="0">
      <selection activeCell="AD1" sqref="AD1"/>
    </sheetView>
  </sheetViews>
  <sheetFormatPr defaultRowHeight="17.25" customHeight="1"/>
  <cols>
    <col min="1" max="1" width="4.125" style="66" customWidth="1"/>
    <col min="2" max="28" width="4.125" style="51" customWidth="1"/>
    <col min="29" max="29" width="4.125" style="54" customWidth="1"/>
    <col min="30" max="256" width="4.125" style="51" customWidth="1"/>
    <col min="257" max="16384" width="9" style="51"/>
  </cols>
  <sheetData>
    <row r="1" spans="2:29" ht="24.75" customHeight="1">
      <c r="B1" s="107" t="s">
        <v>135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51"/>
    </row>
    <row r="2" spans="2:29" ht="6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1"/>
    </row>
    <row r="3" spans="2:29" ht="17.25" customHeight="1">
      <c r="B3" s="53" t="s">
        <v>65</v>
      </c>
      <c r="U3" s="108" t="s">
        <v>66</v>
      </c>
      <c r="V3" s="109"/>
      <c r="W3" s="109"/>
      <c r="X3" s="110"/>
      <c r="Y3" s="111" t="s">
        <v>67</v>
      </c>
      <c r="Z3" s="112"/>
      <c r="AA3" s="112"/>
      <c r="AB3" s="113"/>
    </row>
    <row r="4" spans="2:29" ht="17.25" customHeight="1">
      <c r="B4" s="114" t="s">
        <v>136</v>
      </c>
      <c r="C4" s="114"/>
      <c r="D4" s="114"/>
      <c r="E4" s="114"/>
      <c r="F4" s="55"/>
      <c r="G4" s="55"/>
      <c r="U4" s="108" t="s">
        <v>69</v>
      </c>
      <c r="V4" s="109"/>
      <c r="W4" s="109"/>
      <c r="X4" s="110"/>
      <c r="Y4" s="115" t="s">
        <v>70</v>
      </c>
      <c r="Z4" s="116"/>
      <c r="AA4" s="116"/>
      <c r="AB4" s="117"/>
    </row>
    <row r="5" spans="2:29" ht="17.25" customHeight="1">
      <c r="B5" s="56" t="s">
        <v>137</v>
      </c>
      <c r="C5" s="125" t="s">
        <v>72</v>
      </c>
      <c r="D5" s="126"/>
      <c r="E5" s="127"/>
      <c r="F5" s="125" t="str">
        <f>IF(C6="","",C6)</f>
        <v>藤の木SC-B</v>
      </c>
      <c r="G5" s="126"/>
      <c r="H5" s="127"/>
      <c r="I5" s="125" t="str">
        <f>IF(C8="","",C8)</f>
        <v>六ッ川SC-G</v>
      </c>
      <c r="J5" s="126"/>
      <c r="K5" s="127"/>
      <c r="L5" s="125" t="str">
        <f>IF(C10="","",C10)</f>
        <v>六ッ川SC-5</v>
      </c>
      <c r="M5" s="126"/>
      <c r="N5" s="127"/>
      <c r="O5" s="125" t="str">
        <f>IF(C12="","",C12)</f>
        <v>サザンFC-W</v>
      </c>
      <c r="P5" s="126"/>
      <c r="Q5" s="127"/>
      <c r="R5" s="201" t="str">
        <f>IF(C14="","",C14)</f>
        <v/>
      </c>
      <c r="S5" s="202"/>
      <c r="T5" s="203"/>
      <c r="U5" s="57" t="s">
        <v>73</v>
      </c>
      <c r="V5" s="57" t="s">
        <v>74</v>
      </c>
      <c r="W5" s="57" t="s">
        <v>75</v>
      </c>
      <c r="X5" s="58" t="s">
        <v>76</v>
      </c>
      <c r="Y5" s="57" t="s">
        <v>77</v>
      </c>
      <c r="Z5" s="57" t="s">
        <v>78</v>
      </c>
      <c r="AA5" s="57" t="s">
        <v>79</v>
      </c>
      <c r="AB5" s="58" t="s">
        <v>80</v>
      </c>
      <c r="AC5" s="59"/>
    </row>
    <row r="6" spans="2:29" ht="17.25" customHeight="1">
      <c r="B6" s="128">
        <v>1</v>
      </c>
      <c r="C6" s="133" t="s">
        <v>103</v>
      </c>
      <c r="D6" s="134"/>
      <c r="E6" s="135"/>
      <c r="F6" s="139" t="s">
        <v>82</v>
      </c>
      <c r="G6" s="140"/>
      <c r="H6" s="141"/>
      <c r="I6" s="118" t="str">
        <f>IF(F8="○","●",IF(F8="●","○",IF(F8="","","△")))</f>
        <v>●</v>
      </c>
      <c r="J6" s="119"/>
      <c r="K6" s="120"/>
      <c r="L6" s="118" t="str">
        <f>IF(F10="○","●",IF(F10="●","○",IF(F10="","","△")))</f>
        <v>△</v>
      </c>
      <c r="M6" s="119"/>
      <c r="N6" s="120"/>
      <c r="O6" s="118" t="str">
        <f>IF(F12="○","●",IF(F12="●","○",IF(F12="","","△")))</f>
        <v>○</v>
      </c>
      <c r="P6" s="119"/>
      <c r="Q6" s="120"/>
      <c r="R6" s="204" t="str">
        <f>IF(F14="○","●",IF(F14="●","○",IF(F14="","","△")))</f>
        <v>○</v>
      </c>
      <c r="S6" s="205"/>
      <c r="T6" s="206"/>
      <c r="U6" s="128">
        <f>IF(COUNTIF(F6:T6,"")=20,"",COUNTIF(F6:T6,"○"))-1</f>
        <v>1</v>
      </c>
      <c r="V6" s="128">
        <f>IF(COUNTIF(F6:T6,"")=20,"",COUNTIF(F6:T6,"●"))</f>
        <v>1</v>
      </c>
      <c r="W6" s="128">
        <f>IF(COUNTIF(F6:T6,"")=20,"",COUNTIF(F6:T6,"△"))</f>
        <v>1</v>
      </c>
      <c r="X6" s="130">
        <f>IF(U6="","",U6*3+W6)</f>
        <v>4</v>
      </c>
      <c r="Y6" s="121">
        <f>IF(COUNTIF(F6:T6,"")=20,"",IF(F7="",0,F7)+IF(I7="",0,I7)+IF(L7="",0,L7)+IF(O7="",0,O7)+IF(R7="",0,R7))-R7</f>
        <v>2</v>
      </c>
      <c r="Z6" s="121">
        <f>IF(COUNTIF(F6:T6,"")=20,"",IF(H7="",0,H7)+IF(K7="",0,K7)+IF(N7="",0,N7)+IF(Q7="",0,Q7)+IF(T7="",0,T7))</f>
        <v>3</v>
      </c>
      <c r="AA6" s="121">
        <f>IF(COUNTIF(F6:T6,"")=20,"",Y6-Z6)</f>
        <v>-1</v>
      </c>
      <c r="AB6" s="123">
        <f>IF(COUNTIF(F6:T6,"")=20,"",RANK(AC6,$AC$6:$AC$15,0))</f>
        <v>2</v>
      </c>
      <c r="AC6" s="60">
        <f>IF(COUNTIF(F6:T6,"")=20,"",IF(X6="",0,X6*10000)+AA6*500+Y6*10)</f>
        <v>39520</v>
      </c>
    </row>
    <row r="7" spans="2:29" ht="17.25" customHeight="1">
      <c r="B7" s="132"/>
      <c r="C7" s="136"/>
      <c r="D7" s="137"/>
      <c r="E7" s="138"/>
      <c r="F7" s="142"/>
      <c r="G7" s="143"/>
      <c r="H7" s="144"/>
      <c r="I7" s="61">
        <f>IF(H9="","",H9)</f>
        <v>0</v>
      </c>
      <c r="J7" s="62" t="s">
        <v>83</v>
      </c>
      <c r="K7" s="63">
        <f>IF(F9="","",F9)</f>
        <v>3</v>
      </c>
      <c r="L7" s="61">
        <f>IF(H11="","",H11)</f>
        <v>0</v>
      </c>
      <c r="M7" s="62" t="s">
        <v>83</v>
      </c>
      <c r="N7" s="63">
        <f>IF(F11="","",F11)</f>
        <v>0</v>
      </c>
      <c r="O7" s="61">
        <f>IF(H13="","",H13)</f>
        <v>2</v>
      </c>
      <c r="P7" s="62" t="s">
        <v>83</v>
      </c>
      <c r="Q7" s="63">
        <f>IF(F13="","",F13)</f>
        <v>0</v>
      </c>
      <c r="R7" s="88">
        <f>IF(H15="","",H15)</f>
        <v>20</v>
      </c>
      <c r="S7" s="89" t="s">
        <v>83</v>
      </c>
      <c r="T7" s="90">
        <f>IF(F15="","",F15)</f>
        <v>0</v>
      </c>
      <c r="U7" s="129"/>
      <c r="V7" s="129"/>
      <c r="W7" s="129"/>
      <c r="X7" s="145"/>
      <c r="Y7" s="146"/>
      <c r="Z7" s="122"/>
      <c r="AA7" s="122"/>
      <c r="AB7" s="124"/>
      <c r="AC7" s="60"/>
    </row>
    <row r="8" spans="2:29" ht="17.25" customHeight="1">
      <c r="B8" s="131">
        <v>2</v>
      </c>
      <c r="C8" s="133" t="s">
        <v>62</v>
      </c>
      <c r="D8" s="134"/>
      <c r="E8" s="135"/>
      <c r="F8" s="118" t="str">
        <f>IF(F9&gt;H9,"○",IF(F9&lt;H9,"●",IF(F9="","","△")))</f>
        <v>○</v>
      </c>
      <c r="G8" s="119"/>
      <c r="H8" s="120"/>
      <c r="I8" s="139" t="s">
        <v>82</v>
      </c>
      <c r="J8" s="140"/>
      <c r="K8" s="141"/>
      <c r="L8" s="118" t="str">
        <f>IF(I10="○","●",IF(I10="●","○",IF(I10="","","△")))</f>
        <v>○</v>
      </c>
      <c r="M8" s="119"/>
      <c r="N8" s="120"/>
      <c r="O8" s="118" t="str">
        <f>IF(I12="○","●",IF(I12="●","○",IF(I12="","","△")))</f>
        <v>○</v>
      </c>
      <c r="P8" s="119"/>
      <c r="Q8" s="120"/>
      <c r="R8" s="204" t="str">
        <f>IF(I14="○","●",IF(I14="●","○",IF(I14="","","△")))</f>
        <v>○</v>
      </c>
      <c r="S8" s="205"/>
      <c r="T8" s="206"/>
      <c r="U8" s="128">
        <f>IF(COUNTIF(F8:T8,"")=20,"",COUNTIF(F8:T8,"○"))-1</f>
        <v>3</v>
      </c>
      <c r="V8" s="128">
        <f>IF(COUNTIF(F8:T8,"")=20,"",COUNTIF(F8:T8,"●"))</f>
        <v>0</v>
      </c>
      <c r="W8" s="128">
        <f>IF(COUNTIF(F8:T8,"")=20,"",COUNTIF(F8:T8,"△"))</f>
        <v>0</v>
      </c>
      <c r="X8" s="130">
        <f>IF(U8="","",U8*3+W8)</f>
        <v>9</v>
      </c>
      <c r="Y8" s="121">
        <f>IF(COUNTIF(F8:T8,"")=20,"",IF(F9="",0,F9)+IF(I9="",0,I9)+IF(L9="",0,L9)+IF(O9="",0,O9)+IF(R9="",0,R9))-R9</f>
        <v>14</v>
      </c>
      <c r="Z8" s="121">
        <f>IF(COUNTIF(F8:T8,"")=20,"",IF(H9="",0,H9)+IF(K9="",0,K9)+IF(N9="",0,N9)+IF(Q9="",0,Q9)+IF(T9="",0,T9))</f>
        <v>0</v>
      </c>
      <c r="AA8" s="121">
        <f>IF(COUNTIF(F8:T8,"")=20,"",Y8-Z8)</f>
        <v>14</v>
      </c>
      <c r="AB8" s="123">
        <f>IF(COUNTIF(F8:T8,"")=20,"",RANK(AC8,$AC$6:$AC$15,0))</f>
        <v>1</v>
      </c>
      <c r="AC8" s="60">
        <f>IF(COUNTIF(F8:T8,"")=20,"",IF(X8="",0,X8*10000)+AA8*500+Y8*10)</f>
        <v>97140</v>
      </c>
    </row>
    <row r="9" spans="2:29" ht="17.25" customHeight="1">
      <c r="B9" s="132"/>
      <c r="C9" s="136"/>
      <c r="D9" s="137"/>
      <c r="E9" s="138"/>
      <c r="F9" s="64">
        <v>3</v>
      </c>
      <c r="G9" s="62" t="s">
        <v>83</v>
      </c>
      <c r="H9" s="65">
        <v>0</v>
      </c>
      <c r="I9" s="142"/>
      <c r="J9" s="143"/>
      <c r="K9" s="144"/>
      <c r="L9" s="61">
        <f>IF(K11="","",K11)</f>
        <v>4</v>
      </c>
      <c r="M9" s="62" t="s">
        <v>83</v>
      </c>
      <c r="N9" s="63">
        <f>IF(I11="","",I11)</f>
        <v>0</v>
      </c>
      <c r="O9" s="61">
        <f>IF(K13="","",K13)</f>
        <v>7</v>
      </c>
      <c r="P9" s="62" t="s">
        <v>83</v>
      </c>
      <c r="Q9" s="63">
        <f>IF(I13="","",I13)</f>
        <v>0</v>
      </c>
      <c r="R9" s="88">
        <f>IF(K15="","",K15)</f>
        <v>20</v>
      </c>
      <c r="S9" s="89" t="s">
        <v>83</v>
      </c>
      <c r="T9" s="90">
        <f>IF(I15="","",I15)</f>
        <v>0</v>
      </c>
      <c r="U9" s="129"/>
      <c r="V9" s="129"/>
      <c r="W9" s="129"/>
      <c r="X9" s="122"/>
      <c r="Y9" s="122"/>
      <c r="Z9" s="122"/>
      <c r="AA9" s="122"/>
      <c r="AB9" s="124"/>
      <c r="AC9" s="60"/>
    </row>
    <row r="10" spans="2:29" ht="17.25" customHeight="1">
      <c r="B10" s="131">
        <v>3</v>
      </c>
      <c r="C10" s="133" t="s">
        <v>125</v>
      </c>
      <c r="D10" s="134"/>
      <c r="E10" s="135"/>
      <c r="F10" s="118" t="str">
        <f>IF(F11&gt;H11,"○",IF(F11&lt;H11,"●",IF(F11="","","△")))</f>
        <v>△</v>
      </c>
      <c r="G10" s="119"/>
      <c r="H10" s="120"/>
      <c r="I10" s="118" t="str">
        <f>IF(I11&gt;K11,"○",IF(I11&lt;K11,"●",IF(I11="","","△")))</f>
        <v>●</v>
      </c>
      <c r="J10" s="119"/>
      <c r="K10" s="120"/>
      <c r="L10" s="139" t="s">
        <v>82</v>
      </c>
      <c r="M10" s="140"/>
      <c r="N10" s="141"/>
      <c r="O10" s="118" t="str">
        <f>IF(L12="○","●",IF(L12="●","○",IF(L12="","","△")))</f>
        <v>○</v>
      </c>
      <c r="P10" s="119"/>
      <c r="Q10" s="120"/>
      <c r="R10" s="204" t="str">
        <f>IF(L14="○","●",IF(L14="●","○",IF(L14="","","△")))</f>
        <v>○</v>
      </c>
      <c r="S10" s="205"/>
      <c r="T10" s="206"/>
      <c r="U10" s="128">
        <f>IF(COUNTIF(F10:T10,"")=20,"",COUNTIF(F10:T10,"○"))-1</f>
        <v>1</v>
      </c>
      <c r="V10" s="128">
        <f>IF(COUNTIF(F10:T10,"")=20,"",COUNTIF(F10:T10,"●"))</f>
        <v>1</v>
      </c>
      <c r="W10" s="128">
        <f>IF(COUNTIF(F10:T10,"")=20,"",COUNTIF(F10:T10,"△"))</f>
        <v>1</v>
      </c>
      <c r="X10" s="130">
        <f>IF(U10="","",U10*3+W10)</f>
        <v>4</v>
      </c>
      <c r="Y10" s="121">
        <f>IF(COUNTIF(F10:T10,"")=20,"",IF(F11="",0,F11)+IF(I11="",0,I11)+IF(L11="",0,L11)+IF(O11="",0,O11)+IF(R11="",0,R11))-R11</f>
        <v>2</v>
      </c>
      <c r="Z10" s="121">
        <f>IF(COUNTIF(F10:T10,"")=20,"",IF(H11="",0,H11)+IF(K11="",0,K11)+IF(N11="",0,N11)+IF(Q11="",0,Q11)+IF(T11="",0,T11))</f>
        <v>5</v>
      </c>
      <c r="AA10" s="121">
        <f>IF(COUNTIF(F10:T10,"")=20,"",Y10-Z10)</f>
        <v>-3</v>
      </c>
      <c r="AB10" s="123">
        <f>IF(COUNTIF(F10:T10,"")=20,"",RANK(AC10,$AC$6:$AC$15,0))</f>
        <v>3</v>
      </c>
      <c r="AC10" s="60">
        <f>IF(COUNTIF(F10:T10,"")=20,"",IF(X10="",0,X10*10000)+AA10*500+Y10*10)</f>
        <v>38520</v>
      </c>
    </row>
    <row r="11" spans="2:29" ht="17.25" customHeight="1">
      <c r="B11" s="132"/>
      <c r="C11" s="136"/>
      <c r="D11" s="137"/>
      <c r="E11" s="138"/>
      <c r="F11" s="64">
        <v>0</v>
      </c>
      <c r="G11" s="62" t="s">
        <v>83</v>
      </c>
      <c r="H11" s="65">
        <v>0</v>
      </c>
      <c r="I11" s="64">
        <v>0</v>
      </c>
      <c r="J11" s="62" t="s">
        <v>83</v>
      </c>
      <c r="K11" s="65">
        <v>4</v>
      </c>
      <c r="L11" s="142"/>
      <c r="M11" s="143"/>
      <c r="N11" s="144"/>
      <c r="O11" s="61">
        <f>IF(N13="","",N13)</f>
        <v>2</v>
      </c>
      <c r="P11" s="62" t="s">
        <v>83</v>
      </c>
      <c r="Q11" s="63">
        <f>IF(L13="","",L13)</f>
        <v>1</v>
      </c>
      <c r="R11" s="88">
        <f>IF(N15="","",N15)</f>
        <v>20</v>
      </c>
      <c r="S11" s="89" t="s">
        <v>83</v>
      </c>
      <c r="T11" s="90">
        <f>IF(L15="","",L15)</f>
        <v>0</v>
      </c>
      <c r="U11" s="129"/>
      <c r="V11" s="129"/>
      <c r="W11" s="129"/>
      <c r="X11" s="122"/>
      <c r="Y11" s="122"/>
      <c r="Z11" s="122"/>
      <c r="AA11" s="122"/>
      <c r="AB11" s="124"/>
      <c r="AC11" s="60"/>
    </row>
    <row r="12" spans="2:29" ht="17.25" customHeight="1">
      <c r="B12" s="131">
        <v>4</v>
      </c>
      <c r="C12" s="133" t="s">
        <v>106</v>
      </c>
      <c r="D12" s="134"/>
      <c r="E12" s="135"/>
      <c r="F12" s="118" t="str">
        <f>IF(F13&gt;H13,"○",IF(F13&lt;H13,"●",IF(F13="","","△")))</f>
        <v>●</v>
      </c>
      <c r="G12" s="119"/>
      <c r="H12" s="120"/>
      <c r="I12" s="118" t="str">
        <f>IF(I13&gt;K13,"○",IF(I13&lt;K13,"●",IF(I13="","","△")))</f>
        <v>●</v>
      </c>
      <c r="J12" s="119"/>
      <c r="K12" s="120"/>
      <c r="L12" s="118" t="str">
        <f>IF(L13&gt;N13,"○",IF(L13&lt;N13,"●",IF(L13="","","△")))</f>
        <v>●</v>
      </c>
      <c r="M12" s="119"/>
      <c r="N12" s="120"/>
      <c r="O12" s="139" t="s">
        <v>82</v>
      </c>
      <c r="P12" s="140"/>
      <c r="Q12" s="141"/>
      <c r="R12" s="204" t="str">
        <f>IF(O14="○","●",IF(O14="●","○",IF(O14="","","△")))</f>
        <v>○</v>
      </c>
      <c r="S12" s="205"/>
      <c r="T12" s="206"/>
      <c r="U12" s="128">
        <f>IF(COUNTIF(F12:T12,"")=20,"",COUNTIF(F12:T12,"○"))-1</f>
        <v>0</v>
      </c>
      <c r="V12" s="128">
        <f>IF(COUNTIF(F12:T12,"")=20,"",COUNTIF(F12:T12,"●"))</f>
        <v>3</v>
      </c>
      <c r="W12" s="128">
        <f>IF(COUNTIF(F12:T12,"")=20,"",COUNTIF(F12:T12,"△"))</f>
        <v>0</v>
      </c>
      <c r="X12" s="130">
        <f>IF(U12="","",U12*3+W12)</f>
        <v>0</v>
      </c>
      <c r="Y12" s="121">
        <f>IF(COUNTIF(F12:T12,"")=20,"",IF(F13="",0,F13)+IF(I13="",0,I13)+IF(L13="",0,L13)+IF(O13="",0,O13)+IF(R13="",0,R13))-R13</f>
        <v>1</v>
      </c>
      <c r="Z12" s="121">
        <f>IF(COUNTIF(F12:T12,"")=20,"",IF(H13="",0,H13)+IF(K13="",0,K13)+IF(N13="",0,N13)+IF(Q13="",0,Q13)+IF(T13="",0,T13))</f>
        <v>11</v>
      </c>
      <c r="AA12" s="121">
        <f>IF(COUNTIF(F12:T12,"")=20,"",Y12-Z12)</f>
        <v>-10</v>
      </c>
      <c r="AB12" s="123">
        <f>IF(COUNTIF(F12:T12,"")=20,"",RANK(AC12,$AC$6:$AC$15,0))</f>
        <v>4</v>
      </c>
      <c r="AC12" s="60">
        <f>IF(COUNTIF(F12:T12,"")=20,"",IF(X12="",0,X12*10000)+AA12*500+Y12*10)</f>
        <v>-4990</v>
      </c>
    </row>
    <row r="13" spans="2:29" ht="17.25" customHeight="1">
      <c r="B13" s="132"/>
      <c r="C13" s="136"/>
      <c r="D13" s="137"/>
      <c r="E13" s="138"/>
      <c r="F13" s="64">
        <v>0</v>
      </c>
      <c r="G13" s="62" t="s">
        <v>83</v>
      </c>
      <c r="H13" s="65">
        <v>2</v>
      </c>
      <c r="I13" s="64">
        <v>0</v>
      </c>
      <c r="J13" s="62" t="s">
        <v>83</v>
      </c>
      <c r="K13" s="65">
        <v>7</v>
      </c>
      <c r="L13" s="64">
        <v>1</v>
      </c>
      <c r="M13" s="62" t="s">
        <v>83</v>
      </c>
      <c r="N13" s="65">
        <v>2</v>
      </c>
      <c r="O13" s="142"/>
      <c r="P13" s="143"/>
      <c r="Q13" s="144"/>
      <c r="R13" s="88">
        <f>IF(Q15="","",Q15)</f>
        <v>20</v>
      </c>
      <c r="S13" s="89" t="s">
        <v>83</v>
      </c>
      <c r="T13" s="90">
        <f>IF(O15="","",O15)</f>
        <v>0</v>
      </c>
      <c r="U13" s="129"/>
      <c r="V13" s="129"/>
      <c r="W13" s="129"/>
      <c r="X13" s="122"/>
      <c r="Y13" s="122"/>
      <c r="Z13" s="122"/>
      <c r="AA13" s="122"/>
      <c r="AB13" s="124"/>
      <c r="AC13" s="60"/>
    </row>
    <row r="14" spans="2:29" ht="17.25" customHeight="1">
      <c r="B14" s="207">
        <v>5</v>
      </c>
      <c r="C14" s="197"/>
      <c r="D14" s="198"/>
      <c r="E14" s="209"/>
      <c r="F14" s="204" t="str">
        <f>IF(F15&gt;H15,"○",IF(F15&lt;H15,"●",IF(F15="","","△")))</f>
        <v>●</v>
      </c>
      <c r="G14" s="205"/>
      <c r="H14" s="206"/>
      <c r="I14" s="204" t="str">
        <f>IF(I15&gt;K15,"○",IF(I15&lt;K15,"●",IF(I15="","","△")))</f>
        <v>●</v>
      </c>
      <c r="J14" s="205"/>
      <c r="K14" s="206"/>
      <c r="L14" s="204" t="str">
        <f>IF(L15&gt;N15,"○",IF(L15&lt;N15,"●",IF(L15="","","△")))</f>
        <v>●</v>
      </c>
      <c r="M14" s="205"/>
      <c r="N14" s="206"/>
      <c r="O14" s="204" t="str">
        <f>IF(O15&gt;Q15,"○",IF(O15&lt;Q15,"●",IF(O15="","","△")))</f>
        <v>●</v>
      </c>
      <c r="P14" s="205"/>
      <c r="Q14" s="206"/>
      <c r="R14" s="204" t="s">
        <v>82</v>
      </c>
      <c r="S14" s="205"/>
      <c r="T14" s="206"/>
      <c r="U14" s="213">
        <f>IF(COUNTIF(F14:T14,"")=20,"",COUNTIF(F14:T14,"○"))</f>
        <v>0</v>
      </c>
      <c r="V14" s="213">
        <f>IF(COUNTIF(F14:T14,"")=20,"",COUNTIF(F14:T14,"●"))</f>
        <v>4</v>
      </c>
      <c r="W14" s="213">
        <f>IF(COUNTIF(F14:T14,"")=20,"",COUNTIF(F14:T14,"△"))</f>
        <v>0</v>
      </c>
      <c r="X14" s="211">
        <f>IF(U14="","",U14*3+W14)</f>
        <v>0</v>
      </c>
      <c r="Y14" s="211">
        <f>IF(COUNTIF(F14:T14,"")=20,"",IF(F15="",0,F15)+IF(I15="",0,I15)+IF(L15="",0,L15)+IF(O15="",0,O15)+IF(R15="",0,R15))</f>
        <v>0</v>
      </c>
      <c r="Z14" s="211">
        <f>IF(COUNTIF(F14:T14,"")=20,"",IF(H15="",0,H15)+IF(K15="",0,K15)+IF(N15="",0,N15)+IF(Q15="",0,Q15)+IF(T15="",0,T15))</f>
        <v>80</v>
      </c>
      <c r="AA14" s="211">
        <f>IF(COUNTIF(F14:T14,"")=20,"",Y14-Z14)</f>
        <v>-80</v>
      </c>
      <c r="AB14" s="213">
        <f>IF(COUNTIF(F14:T14,"")=20,"",RANK(AC14,$AC$6:$AC$15,0))</f>
        <v>5</v>
      </c>
      <c r="AC14" s="60">
        <f>IF(COUNTIF(F14:T14,"")=20,"",IF(X14="",0,X14*10000)+AA14*500+Y14*10)</f>
        <v>-40000</v>
      </c>
    </row>
    <row r="15" spans="2:29" ht="17.25" customHeight="1">
      <c r="B15" s="208"/>
      <c r="C15" s="191"/>
      <c r="D15" s="182"/>
      <c r="E15" s="210"/>
      <c r="F15" s="88">
        <v>0</v>
      </c>
      <c r="G15" s="89" t="s">
        <v>83</v>
      </c>
      <c r="H15" s="90">
        <v>20</v>
      </c>
      <c r="I15" s="88">
        <v>0</v>
      </c>
      <c r="J15" s="89" t="s">
        <v>83</v>
      </c>
      <c r="K15" s="90">
        <v>20</v>
      </c>
      <c r="L15" s="88">
        <v>0</v>
      </c>
      <c r="M15" s="89" t="s">
        <v>83</v>
      </c>
      <c r="N15" s="90">
        <v>20</v>
      </c>
      <c r="O15" s="88">
        <v>0</v>
      </c>
      <c r="P15" s="89" t="s">
        <v>83</v>
      </c>
      <c r="Q15" s="90">
        <v>20</v>
      </c>
      <c r="R15" s="218"/>
      <c r="S15" s="219"/>
      <c r="T15" s="220"/>
      <c r="U15" s="214"/>
      <c r="V15" s="214"/>
      <c r="W15" s="214"/>
      <c r="X15" s="212"/>
      <c r="Y15" s="212"/>
      <c r="Z15" s="212"/>
      <c r="AA15" s="212"/>
      <c r="AB15" s="214"/>
      <c r="AC15" s="60"/>
    </row>
    <row r="16" spans="2:29" ht="17.25" customHeight="1">
      <c r="B16" s="66"/>
      <c r="C16" s="66"/>
      <c r="D16" s="66"/>
      <c r="E16" s="66"/>
      <c r="F16" s="66"/>
      <c r="G16" s="67" t="s">
        <v>88</v>
      </c>
      <c r="H16" s="68"/>
      <c r="I16" s="68"/>
      <c r="J16" s="68"/>
      <c r="K16" s="68"/>
      <c r="L16" s="68"/>
      <c r="M16" s="68"/>
      <c r="N16" s="68"/>
      <c r="O16" s="68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59"/>
    </row>
    <row r="17" spans="2:29" ht="17.25" customHeight="1">
      <c r="B17" s="53" t="s">
        <v>89</v>
      </c>
      <c r="C17" s="66"/>
      <c r="D17" s="66"/>
      <c r="E17" s="66"/>
      <c r="F17" s="66"/>
      <c r="G17" s="67"/>
      <c r="H17" s="68"/>
      <c r="I17" s="68"/>
      <c r="J17" s="68"/>
      <c r="K17" s="68"/>
      <c r="L17" s="68"/>
      <c r="M17" s="68"/>
      <c r="N17" s="68"/>
      <c r="O17" s="68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59"/>
    </row>
    <row r="18" spans="2:29" ht="17.25" customHeight="1">
      <c r="B18" s="69"/>
      <c r="C18" s="69"/>
      <c r="D18" s="69"/>
      <c r="E18" s="69"/>
      <c r="F18" s="69"/>
      <c r="G18" s="69"/>
      <c r="I18" s="70"/>
      <c r="J18" s="91">
        <f>'予選Aブロック　兼対戦表入力シート'!J18</f>
        <v>11</v>
      </c>
      <c r="K18" s="70" t="s">
        <v>90</v>
      </c>
      <c r="L18" s="91">
        <f>'予選Aブロック　兼対戦表入力シート'!L18</f>
        <v>16</v>
      </c>
      <c r="M18" s="70" t="s">
        <v>91</v>
      </c>
      <c r="N18" s="215" t="str">
        <f>'予選Aブロック　兼対戦表入力シート'!N18:O18</f>
        <v>（日）</v>
      </c>
      <c r="O18" s="215"/>
      <c r="P18" s="70"/>
      <c r="Q18" s="216" t="str">
        <f>'予選Aブロック　兼対戦表入力シート'!Q18:V18</f>
        <v>本牧市民公園G</v>
      </c>
      <c r="R18" s="216"/>
      <c r="S18" s="216"/>
      <c r="T18" s="216"/>
      <c r="U18" s="216"/>
      <c r="V18" s="216"/>
      <c r="X18" s="70"/>
      <c r="Y18" s="70"/>
      <c r="Z18" s="217" t="str">
        <f>'予選Aブロック　兼対戦表入力シート'!Z18:AB18</f>
        <v>15-5-15</v>
      </c>
      <c r="AA18" s="188"/>
      <c r="AB18" s="188"/>
    </row>
    <row r="19" spans="2:29" ht="17.25" customHeight="1">
      <c r="B19" s="147" t="s">
        <v>71</v>
      </c>
      <c r="C19" s="125" t="str">
        <f>'予選Aブロック　兼対戦表入力シート'!C19:E19</f>
        <v>開場13:00</v>
      </c>
      <c r="D19" s="126"/>
      <c r="E19" s="173"/>
      <c r="F19" s="172" t="str">
        <f>'予選Aブロック　兼対戦表入力シート'!F19:P19</f>
        <v>予選リーグ　1　日目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7"/>
      <c r="Q19" s="151" t="s">
        <v>98</v>
      </c>
      <c r="R19" s="152"/>
      <c r="S19" s="153"/>
      <c r="T19" s="156" t="s">
        <v>99</v>
      </c>
      <c r="U19" s="152"/>
      <c r="V19" s="153"/>
      <c r="W19" s="156" t="s">
        <v>99</v>
      </c>
      <c r="X19" s="152"/>
      <c r="Y19" s="153"/>
      <c r="Z19" s="156" t="s">
        <v>100</v>
      </c>
      <c r="AA19" s="152"/>
      <c r="AB19" s="153"/>
      <c r="AC19" s="51"/>
    </row>
    <row r="20" spans="2:29" ht="17.25" customHeight="1">
      <c r="B20" s="148"/>
      <c r="C20" s="108" t="s">
        <v>101</v>
      </c>
      <c r="D20" s="109"/>
      <c r="E20" s="158"/>
      <c r="F20" s="163" t="s">
        <v>102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54"/>
      <c r="R20" s="114"/>
      <c r="S20" s="155"/>
      <c r="T20" s="157"/>
      <c r="U20" s="114"/>
      <c r="V20" s="155"/>
      <c r="W20" s="157"/>
      <c r="X20" s="114"/>
      <c r="Y20" s="155"/>
      <c r="Z20" s="157"/>
      <c r="AA20" s="114"/>
      <c r="AB20" s="155"/>
    </row>
    <row r="21" spans="2:29" s="66" customFormat="1" ht="17.25" customHeight="1">
      <c r="B21" s="106">
        <f>'予選Aブロック　兼対戦表入力シート'!B21</f>
        <v>1</v>
      </c>
      <c r="C21" s="174">
        <f>'予選Aブロック　兼対戦表入力シート'!C21:E21</f>
        <v>0.58333333333333337</v>
      </c>
      <c r="D21" s="175"/>
      <c r="E21" s="176"/>
      <c r="F21" s="172" t="str">
        <f>IF('予選Aブロック　兼対戦表入力シート'!F21:I21="","",'予選Aブロック　兼対戦表入力シート'!F21:I21)</f>
        <v>藤の木SC-B</v>
      </c>
      <c r="G21" s="126"/>
      <c r="H21" s="126"/>
      <c r="I21" s="173"/>
      <c r="J21" s="92">
        <f>IF('予選Aブロック　兼対戦表入力シート'!J21="","",'予選Aブロック　兼対戦表入力シート'!J21)</f>
        <v>0</v>
      </c>
      <c r="K21" s="98" t="s">
        <v>104</v>
      </c>
      <c r="L21" s="99">
        <f>IF('予選Aブロック　兼対戦表入力シート'!L21="","",'予選Aブロック　兼対戦表入力シート'!L21)</f>
        <v>3</v>
      </c>
      <c r="M21" s="172" t="str">
        <f>IF('予選Aブロック　兼対戦表入力シート'!M21:P21="","",'予選Aブロック　兼対戦表入力シート'!M21:P21)</f>
        <v>六ッ川SC-G</v>
      </c>
      <c r="N21" s="126"/>
      <c r="O21" s="126"/>
      <c r="P21" s="127"/>
      <c r="Q21" s="125" t="str">
        <f>IF('予選Aブロック　兼対戦表入力シート'!Q21:S21="","",'予選Aブロック　兼対戦表入力シート'!Q21:S21)</f>
        <v>サザンW</v>
      </c>
      <c r="R21" s="126"/>
      <c r="S21" s="173"/>
      <c r="T21" s="171" t="str">
        <f>IF('予選Aブロック　兼対戦表入力シート'!T21:V21="","",'予選Aブロック　兼対戦表入力シート'!T21:V21)</f>
        <v>六ッ川K</v>
      </c>
      <c r="U21" s="168"/>
      <c r="V21" s="169"/>
      <c r="W21" s="171" t="str">
        <f>IF('予選Aブロック　兼対戦表入力シート'!W21:Y21="","",'予選Aブロック　兼対戦表入力シート'!W21:Y21)</f>
        <v>六ッ川K</v>
      </c>
      <c r="X21" s="168"/>
      <c r="Y21" s="169"/>
      <c r="Z21" s="125" t="str">
        <f>IF('予選Aブロック　兼対戦表入力シート'!Z21:AB21="","",'予選Aブロック　兼対戦表入力シート'!Z21:AB21)</f>
        <v>サザンW</v>
      </c>
      <c r="AA21" s="126"/>
      <c r="AB21" s="173"/>
      <c r="AC21" s="54"/>
    </row>
    <row r="22" spans="2:29" s="66" customFormat="1" ht="17.25" customHeight="1">
      <c r="B22" s="106">
        <f>'予選Aブロック　兼対戦表入力シート'!B22</f>
        <v>2</v>
      </c>
      <c r="C22" s="174">
        <f>'予選Aブロック　兼対戦表入力シート'!C22:E22</f>
        <v>0.61111111111111116</v>
      </c>
      <c r="D22" s="175"/>
      <c r="E22" s="176"/>
      <c r="F22" s="167" t="str">
        <f>IF('予選Aブロック　兼対戦表入力シート'!F22:I22="","",'予選Aブロック　兼対戦表入力シート'!F22:I22)</f>
        <v>藤の木SC-A</v>
      </c>
      <c r="G22" s="168"/>
      <c r="H22" s="168"/>
      <c r="I22" s="169"/>
      <c r="J22" s="103">
        <f>IF('予選Aブロック　兼対戦表入力シート'!J22="","",'予選Aブロック　兼対戦表入力シート'!J22)</f>
        <v>1</v>
      </c>
      <c r="K22" s="94" t="s">
        <v>104</v>
      </c>
      <c r="L22" s="104">
        <f>IF('予選Aブロック　兼対戦表入力シート'!L22="","",'予選Aブロック　兼対戦表入力シート'!L22)</f>
        <v>4</v>
      </c>
      <c r="M22" s="167" t="str">
        <f>IF('予選Aブロック　兼対戦表入力シート'!M22:P22="","",'予選Aブロック　兼対戦表入力シート'!M22:P22)</f>
        <v>六ッ川SC-K</v>
      </c>
      <c r="N22" s="168"/>
      <c r="O22" s="168"/>
      <c r="P22" s="170"/>
      <c r="Q22" s="125" t="str">
        <f>IF('予選Aブロック　兼対戦表入力シート'!Q22:S22="","",'予選Aブロック　兼対戦表入力シート'!Q22:S22)</f>
        <v>藤の木B</v>
      </c>
      <c r="R22" s="126"/>
      <c r="S22" s="173"/>
      <c r="T22" s="125" t="str">
        <f>IF('予選Aブロック　兼対戦表入力シート'!T22:V22="","",'予選Aブロック　兼対戦表入力シート'!T22:V22)</f>
        <v>サザンW</v>
      </c>
      <c r="U22" s="126"/>
      <c r="V22" s="173"/>
      <c r="W22" s="125" t="str">
        <f>IF('予選Aブロック　兼対戦表入力シート'!W22:Y22="","",'予選Aブロック　兼対戦表入力シート'!W22:Y22)</f>
        <v>サザンW</v>
      </c>
      <c r="X22" s="126"/>
      <c r="Y22" s="173"/>
      <c r="Z22" s="125" t="str">
        <f>IF('予選Aブロック　兼対戦表入力シート'!Z22:AB22="","",'予選Aブロック　兼対戦表入力シート'!Z22:AB22)</f>
        <v>藤の木B</v>
      </c>
      <c r="AA22" s="126"/>
      <c r="AB22" s="173"/>
      <c r="AC22" s="54"/>
    </row>
    <row r="23" spans="2:29" s="66" customFormat="1" ht="17.25" customHeight="1">
      <c r="B23" s="106">
        <f>'予選Aブロック　兼対戦表入力シート'!B23</f>
        <v>3</v>
      </c>
      <c r="C23" s="174">
        <f>'予選Aブロック　兼対戦表入力シート'!C23:E23</f>
        <v>0.63888888888888895</v>
      </c>
      <c r="D23" s="175"/>
      <c r="E23" s="176"/>
      <c r="F23" s="172" t="str">
        <f>IF('予選Aブロック　兼対戦表入力シート'!F23:I23="","",'予選Aブロック　兼対戦表入力シート'!F23:I23)</f>
        <v>サザンFC-W</v>
      </c>
      <c r="G23" s="126"/>
      <c r="H23" s="126"/>
      <c r="I23" s="173"/>
      <c r="J23" s="97">
        <f>IF('予選Aブロック　兼対戦表入力シート'!J23="","",'予選Aブロック　兼対戦表入力シート'!J23)</f>
        <v>0</v>
      </c>
      <c r="K23" s="96" t="s">
        <v>104</v>
      </c>
      <c r="L23" s="99">
        <f>IF('予選Aブロック　兼対戦表入力シート'!L23="","",'予選Aブロック　兼対戦表入力シート'!L23)</f>
        <v>2</v>
      </c>
      <c r="M23" s="172" t="str">
        <f>IF('予選Aブロック　兼対戦表入力シート'!M23:P23="","",'予選Aブロック　兼対戦表入力シート'!M23:P23)</f>
        <v>藤の木SC-B</v>
      </c>
      <c r="N23" s="126"/>
      <c r="O23" s="126"/>
      <c r="P23" s="127"/>
      <c r="Q23" s="125" t="str">
        <f>IF('予選Aブロック　兼対戦表入力シート'!Q23:S23="","",'予選Aブロック　兼対戦表入力シート'!Q23:S23)</f>
        <v>六ッ川G</v>
      </c>
      <c r="R23" s="126"/>
      <c r="S23" s="173"/>
      <c r="T23" s="125" t="str">
        <f>IF('予選Aブロック　兼対戦表入力シート'!T23:V23="","",'予選Aブロック　兼対戦表入力シート'!T23:V23)</f>
        <v>六ッ川G</v>
      </c>
      <c r="U23" s="126"/>
      <c r="V23" s="173"/>
      <c r="W23" s="125" t="str">
        <f>IF('予選Aブロック　兼対戦表入力シート'!W23:Y23="","",'予選Aブロック　兼対戦表入力シート'!W23:Y23)</f>
        <v>六ッ川G</v>
      </c>
      <c r="X23" s="126"/>
      <c r="Y23" s="173"/>
      <c r="Z23" s="125" t="str">
        <f>IF('予選Aブロック　兼対戦表入力シート'!Z23:AB23="","",'予選Aブロック　兼対戦表入力シート'!Z23:AB23)</f>
        <v>六ッ川G</v>
      </c>
      <c r="AA23" s="126"/>
      <c r="AB23" s="173"/>
      <c r="AC23" s="54"/>
    </row>
    <row r="24" spans="2:29" ht="17.25" customHeight="1">
      <c r="C24" s="177">
        <f>'予選Aブロック　兼対戦表入力シート'!C24:E24</f>
        <v>0.66666666666666674</v>
      </c>
      <c r="D24" s="177"/>
      <c r="E24" s="177"/>
      <c r="F24" s="79" t="s">
        <v>107</v>
      </c>
    </row>
    <row r="25" spans="2:29" ht="17.25" customHeight="1">
      <c r="B25" s="69"/>
      <c r="C25" s="69"/>
      <c r="D25" s="69"/>
      <c r="E25" s="69"/>
      <c r="F25" s="69"/>
      <c r="G25" s="69"/>
      <c r="I25" s="70"/>
      <c r="J25" s="91">
        <f>'予選Aブロック　兼対戦表入力シート'!J25</f>
        <v>12</v>
      </c>
      <c r="K25" s="70" t="s">
        <v>90</v>
      </c>
      <c r="L25" s="91">
        <f>'予選Aブロック　兼対戦表入力シート'!L25</f>
        <v>7</v>
      </c>
      <c r="M25" s="70" t="s">
        <v>91</v>
      </c>
      <c r="N25" s="215" t="str">
        <f>'予選Aブロック　兼対戦表入力シート'!N25:O25</f>
        <v>（日）</v>
      </c>
      <c r="O25" s="215"/>
      <c r="P25" s="70"/>
      <c r="Q25" s="216" t="str">
        <f>'予選Aブロック　兼対戦表入力シート'!Q25:V25</f>
        <v>清水ヶ丘公園G</v>
      </c>
      <c r="R25" s="216"/>
      <c r="S25" s="216"/>
      <c r="T25" s="216"/>
      <c r="U25" s="216"/>
      <c r="V25" s="216"/>
      <c r="X25" s="70"/>
      <c r="Y25" s="70"/>
      <c r="Z25" s="217" t="str">
        <f>'予選Aブロック　兼対戦表入力シート'!Z25:AB25</f>
        <v>15-5-15</v>
      </c>
      <c r="AA25" s="188"/>
      <c r="AB25" s="188"/>
    </row>
    <row r="26" spans="2:29" ht="17.25" customHeight="1">
      <c r="B26" s="147" t="s">
        <v>71</v>
      </c>
      <c r="C26" s="125" t="str">
        <f>'予選Aブロック　兼対戦表入力シート'!C26:E26</f>
        <v>開場12:00</v>
      </c>
      <c r="D26" s="126"/>
      <c r="E26" s="173"/>
      <c r="F26" s="172" t="str">
        <f>'予選Aブロック　兼対戦表入力シート'!F26:P26</f>
        <v>予選リーグ　2　日目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7"/>
      <c r="Q26" s="151" t="s">
        <v>98</v>
      </c>
      <c r="R26" s="152"/>
      <c r="S26" s="153"/>
      <c r="T26" s="156" t="s">
        <v>99</v>
      </c>
      <c r="U26" s="152"/>
      <c r="V26" s="153"/>
      <c r="W26" s="156" t="s">
        <v>99</v>
      </c>
      <c r="X26" s="152"/>
      <c r="Y26" s="153"/>
      <c r="Z26" s="156" t="s">
        <v>100</v>
      </c>
      <c r="AA26" s="152"/>
      <c r="AB26" s="153"/>
    </row>
    <row r="27" spans="2:29" ht="17.25" customHeight="1">
      <c r="B27" s="148"/>
      <c r="C27" s="108" t="s">
        <v>101</v>
      </c>
      <c r="D27" s="109"/>
      <c r="E27" s="158"/>
      <c r="F27" s="163" t="s">
        <v>102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54"/>
      <c r="R27" s="114"/>
      <c r="S27" s="155"/>
      <c r="T27" s="157"/>
      <c r="U27" s="114"/>
      <c r="V27" s="155"/>
      <c r="W27" s="157"/>
      <c r="X27" s="114"/>
      <c r="Y27" s="155"/>
      <c r="Z27" s="157"/>
      <c r="AA27" s="114"/>
      <c r="AB27" s="155"/>
    </row>
    <row r="28" spans="2:29" s="66" customFormat="1" ht="17.25" customHeight="1">
      <c r="B28" s="106">
        <f>'予選Aブロック　兼対戦表入力シート'!B28</f>
        <v>1</v>
      </c>
      <c r="C28" s="174">
        <f>'予選Aブロック　兼対戦表入力シート'!C28:E28</f>
        <v>0.52083333333333337</v>
      </c>
      <c r="D28" s="175"/>
      <c r="E28" s="176"/>
      <c r="F28" s="172" t="str">
        <f>IF('予選Aブロック　兼対戦表入力シート'!F28:I28="","",'予選Aブロック　兼対戦表入力シート'!F28:I28)</f>
        <v>六ッ川SC-G</v>
      </c>
      <c r="G28" s="126"/>
      <c r="H28" s="126"/>
      <c r="I28" s="173"/>
      <c r="J28" s="97">
        <f>IF('予選Aブロック　兼対戦表入力シート'!J28="","",'予選Aブロック　兼対戦表入力シート'!J28)</f>
        <v>7</v>
      </c>
      <c r="K28" s="98" t="s">
        <v>104</v>
      </c>
      <c r="L28" s="99">
        <f>IF('予選Aブロック　兼対戦表入力シート'!L28="","",'予選Aブロック　兼対戦表入力シート'!L28)</f>
        <v>0</v>
      </c>
      <c r="M28" s="172" t="str">
        <f>IF('予選Aブロック　兼対戦表入力シート'!M28:P28="","",'予選Aブロック　兼対戦表入力シート'!M28:P28)</f>
        <v>サザンFC-W</v>
      </c>
      <c r="N28" s="126"/>
      <c r="O28" s="126"/>
      <c r="P28" s="127"/>
      <c r="Q28" s="171" t="str">
        <f>IF('予選Aブロック　兼対戦表入力シート'!Q28:S28="","",'予選Aブロック　兼対戦表入力シート'!Q28:S28)</f>
        <v>藤の木A</v>
      </c>
      <c r="R28" s="168"/>
      <c r="S28" s="169"/>
      <c r="T28" s="171" t="str">
        <f>IF('予選Aブロック　兼対戦表入力シート'!T28:V28="","",'予選Aブロック　兼対戦表入力シート'!T28:V28)</f>
        <v>バディー</v>
      </c>
      <c r="U28" s="168"/>
      <c r="V28" s="169"/>
      <c r="W28" s="171" t="str">
        <f>IF('予選Aブロック　兼対戦表入力シート'!W28:Y28="","",'予選Aブロック　兼対戦表入力シート'!W28:Y28)</f>
        <v>バディー</v>
      </c>
      <c r="X28" s="168"/>
      <c r="Y28" s="169"/>
      <c r="Z28" s="171" t="str">
        <f>IF('予選Aブロック　兼対戦表入力シート'!Z28:AB28="","",'予選Aブロック　兼対戦表入力シート'!Z28:AB28)</f>
        <v>藤の木A</v>
      </c>
      <c r="AA28" s="168"/>
      <c r="AB28" s="169"/>
      <c r="AC28" s="54"/>
    </row>
    <row r="29" spans="2:29" s="66" customFormat="1" ht="17.25" customHeight="1">
      <c r="B29" s="106">
        <f>'予選Aブロック　兼対戦表入力シート'!B29</f>
        <v>2</v>
      </c>
      <c r="C29" s="174">
        <f>'予選Aブロック　兼対戦表入力シート'!C29:E29</f>
        <v>0.54861111111111116</v>
      </c>
      <c r="D29" s="175"/>
      <c r="E29" s="176"/>
      <c r="F29" s="167" t="str">
        <f>IF('予選Aブロック　兼対戦表入力シート'!F29:I29="","",'予選Aブロック　兼対戦表入力シート'!F29:I29)</f>
        <v>六ッ川SC-K</v>
      </c>
      <c r="G29" s="168"/>
      <c r="H29" s="168"/>
      <c r="I29" s="169"/>
      <c r="J29" s="103">
        <f>IF('予選Aブロック　兼対戦表入力シート'!J29="","",'予選Aブロック　兼対戦表入力シート'!J29)</f>
        <v>2</v>
      </c>
      <c r="K29" s="94" t="s">
        <v>104</v>
      </c>
      <c r="L29" s="104">
        <f>IF('予選Aブロック　兼対戦表入力シート'!L29="","",'予選Aブロック　兼対戦表入力シート'!L29)</f>
        <v>0</v>
      </c>
      <c r="M29" s="167" t="str">
        <f>IF('予選Aブロック　兼対戦表入力シート'!M29:P29="","",'予選Aブロック　兼対戦表入力シート'!M29:P29)</f>
        <v>サザンFC-R</v>
      </c>
      <c r="N29" s="168"/>
      <c r="O29" s="168"/>
      <c r="P29" s="170"/>
      <c r="Q29" s="125" t="str">
        <f>IF('予選Aブロック　兼対戦表入力シート'!Q29:S29="","",'予選Aブロック　兼対戦表入力シート'!Q29:S29)</f>
        <v>サザンW</v>
      </c>
      <c r="R29" s="126"/>
      <c r="S29" s="173"/>
      <c r="T29" s="125" t="str">
        <f>IF('予選Aブロック　兼対戦表入力シート'!T29:V29="","",'予選Aブロック　兼対戦表入力シート'!T29:V29)</f>
        <v>六ッ川G</v>
      </c>
      <c r="U29" s="126"/>
      <c r="V29" s="173"/>
      <c r="W29" s="125" t="str">
        <f>IF('予選Aブロック　兼対戦表入力シート'!W29:Y29="","",'予選Aブロック　兼対戦表入力シート'!W29:Y29)</f>
        <v>六ッ川G</v>
      </c>
      <c r="X29" s="126"/>
      <c r="Y29" s="173"/>
      <c r="Z29" s="125" t="str">
        <f>IF('予選Aブロック　兼対戦表入力シート'!Z29:AB29="","",'予選Aブロック　兼対戦表入力シート'!Z29:AB29)</f>
        <v>サザンW</v>
      </c>
      <c r="AA29" s="126"/>
      <c r="AB29" s="173"/>
      <c r="AC29" s="54"/>
    </row>
    <row r="30" spans="2:29" s="66" customFormat="1" ht="17.25" customHeight="1">
      <c r="B30" s="106">
        <f>'予選Aブロック　兼対戦表入力シート'!B30</f>
        <v>3</v>
      </c>
      <c r="C30" s="174">
        <f>'予選Aブロック　兼対戦表入力シート'!C30:E30</f>
        <v>0.57638888888888895</v>
      </c>
      <c r="D30" s="175"/>
      <c r="E30" s="176"/>
      <c r="F30" s="167" t="str">
        <f>IF('予選Aブロック　兼対戦表入力シート'!F30:I30="","",'予選Aブロック　兼対戦表入力シート'!F30:I30)</f>
        <v>バディーSC</v>
      </c>
      <c r="G30" s="168"/>
      <c r="H30" s="168"/>
      <c r="I30" s="169"/>
      <c r="J30" s="103">
        <f>IF('予選Aブロック　兼対戦表入力シート'!J30="","",'予選Aブロック　兼対戦表入力シート'!J30)</f>
        <v>8</v>
      </c>
      <c r="K30" s="94" t="s">
        <v>104</v>
      </c>
      <c r="L30" s="104">
        <f>IF('予選Aブロック　兼対戦表入力シート'!L30="","",'予選Aブロック　兼対戦表入力シート'!L30)</f>
        <v>0</v>
      </c>
      <c r="M30" s="167" t="str">
        <f>IF('予選Aブロック　兼対戦表入力シート'!M30:P30="","",'予選Aブロック　兼対戦表入力シート'!M30:P30)</f>
        <v>みずきSC</v>
      </c>
      <c r="N30" s="168"/>
      <c r="O30" s="168"/>
      <c r="P30" s="170"/>
      <c r="Q30" s="171" t="str">
        <f>IF('予選Aブロック　兼対戦表入力シート'!Q30:S30="","",'予選Aブロック　兼対戦表入力シート'!Q30:S30)</f>
        <v>六ッ川K</v>
      </c>
      <c r="R30" s="168"/>
      <c r="S30" s="169"/>
      <c r="T30" s="171" t="str">
        <f>IF('予選Aブロック　兼対戦表入力シート'!T30:V30="","",'予選Aブロック　兼対戦表入力シート'!T30:V30)</f>
        <v>サザンR</v>
      </c>
      <c r="U30" s="168"/>
      <c r="V30" s="169"/>
      <c r="W30" s="171" t="str">
        <f>IF('予選Aブロック　兼対戦表入力シート'!W30:Y30="","",'予選Aブロック　兼対戦表入力シート'!W30:Y30)</f>
        <v>サザンR</v>
      </c>
      <c r="X30" s="168"/>
      <c r="Y30" s="169"/>
      <c r="Z30" s="171" t="str">
        <f>IF('予選Aブロック　兼対戦表入力シート'!Z30:AB30="","",'予選Aブロック　兼対戦表入力シート'!Z30:AB30)</f>
        <v>六ッ川K</v>
      </c>
      <c r="AA30" s="168"/>
      <c r="AB30" s="169"/>
      <c r="AC30" s="54"/>
    </row>
    <row r="31" spans="2:29" s="66" customFormat="1" ht="17.25" customHeight="1">
      <c r="B31" s="106">
        <f>'予選Aブロック　兼対戦表入力シート'!B31</f>
        <v>4</v>
      </c>
      <c r="C31" s="174">
        <f>'予選Aブロック　兼対戦表入力シート'!C31:E31</f>
        <v>0.60416666666666674</v>
      </c>
      <c r="D31" s="175"/>
      <c r="E31" s="176"/>
      <c r="F31" s="167" t="str">
        <f>IF('予選Aブロック　兼対戦表入力シート'!F31:I31="","",'予選Aブロック　兼対戦表入力シート'!F31:I31)</f>
        <v>サザンFC-R</v>
      </c>
      <c r="G31" s="168"/>
      <c r="H31" s="168"/>
      <c r="I31" s="169"/>
      <c r="J31" s="103">
        <f>IF('予選Aブロック　兼対戦表入力シート'!J31="","",'予選Aブロック　兼対戦表入力シート'!J31)</f>
        <v>4</v>
      </c>
      <c r="K31" s="94" t="s">
        <v>104</v>
      </c>
      <c r="L31" s="104">
        <f>IF('予選Aブロック　兼対戦表入力シート'!L31="","",'予選Aブロック　兼対戦表入力シート'!L31)</f>
        <v>1</v>
      </c>
      <c r="M31" s="167" t="str">
        <f>IF('予選Aブロック　兼対戦表入力シート'!M31:P31="","",'予選Aブロック　兼対戦表入力シート'!M31:P31)</f>
        <v>藤の木SC-A</v>
      </c>
      <c r="N31" s="168"/>
      <c r="O31" s="168"/>
      <c r="P31" s="170"/>
      <c r="Q31" s="171" t="str">
        <f>IF('予選Aブロック　兼対戦表入力シート'!Q31:S31="","",'予選Aブロック　兼対戦表入力シート'!Q31:S31)</f>
        <v>バディー</v>
      </c>
      <c r="R31" s="168"/>
      <c r="S31" s="169"/>
      <c r="T31" s="171" t="str">
        <f>IF('予選Aブロック　兼対戦表入力シート'!T31:V31="","",'予選Aブロック　兼対戦表入力シート'!T31:V31)</f>
        <v>みずき</v>
      </c>
      <c r="U31" s="168"/>
      <c r="V31" s="169"/>
      <c r="W31" s="171" t="str">
        <f>IF('予選Aブロック　兼対戦表入力シート'!W31:Y31="","",'予選Aブロック　兼対戦表入力シート'!W31:Y31)</f>
        <v>みずき</v>
      </c>
      <c r="X31" s="168"/>
      <c r="Y31" s="169"/>
      <c r="Z31" s="171" t="str">
        <f>IF('予選Aブロック　兼対戦表入力シート'!Z31:AB31="","",'予選Aブロック　兼対戦表入力シート'!Z31:AB31)</f>
        <v>バディー</v>
      </c>
      <c r="AA31" s="168"/>
      <c r="AB31" s="169"/>
      <c r="AC31" s="54"/>
    </row>
    <row r="32" spans="2:29" s="66" customFormat="1" ht="17.25" customHeight="1">
      <c r="B32" s="106">
        <f>'予選Aブロック　兼対戦表入力シート'!B32</f>
        <v>5</v>
      </c>
      <c r="C32" s="174">
        <f>'予選Aブロック　兼対戦表入力シート'!C32:E32</f>
        <v>0.63194444444444453</v>
      </c>
      <c r="D32" s="175"/>
      <c r="E32" s="176"/>
      <c r="F32" s="167" t="str">
        <f>IF('予選Aブロック　兼対戦表入力シート'!F32:I32="","",'予選Aブロック　兼対戦表入力シート'!F32:I32)</f>
        <v>みずきSC</v>
      </c>
      <c r="G32" s="168"/>
      <c r="H32" s="168"/>
      <c r="I32" s="169"/>
      <c r="J32" s="103">
        <f>IF('予選Aブロック　兼対戦表入力シート'!J32="","",'予選Aブロック　兼対戦表入力シート'!J32)</f>
        <v>0</v>
      </c>
      <c r="K32" s="94" t="s">
        <v>104</v>
      </c>
      <c r="L32" s="104">
        <f>IF('予選Aブロック　兼対戦表入力シート'!L32="","",'予選Aブロック　兼対戦表入力シート'!L32)</f>
        <v>9</v>
      </c>
      <c r="M32" s="167" t="str">
        <f>IF('予選Aブロック　兼対戦表入力シート'!M32:P32="","",'予選Aブロック　兼対戦表入力シート'!M32:P32)</f>
        <v>六ッ川SC-K</v>
      </c>
      <c r="N32" s="168"/>
      <c r="O32" s="168"/>
      <c r="P32" s="170"/>
      <c r="Q32" s="171" t="str">
        <f>IF('予選Aブロック　兼対戦表入力シート'!Q32:S32="","",'予選Aブロック　兼対戦表入力シート'!Q32:S32)</f>
        <v>サザンR</v>
      </c>
      <c r="R32" s="168"/>
      <c r="S32" s="169"/>
      <c r="T32" s="171" t="str">
        <f>IF('予選Aブロック　兼対戦表入力シート'!T32:V32="","",'予選Aブロック　兼対戦表入力シート'!T32:V32)</f>
        <v>藤の木A</v>
      </c>
      <c r="U32" s="168"/>
      <c r="V32" s="169"/>
      <c r="W32" s="171" t="str">
        <f>IF('予選Aブロック　兼対戦表入力シート'!W32:Y32="","",'予選Aブロック　兼対戦表入力シート'!W32:Y32)</f>
        <v>藤の木A</v>
      </c>
      <c r="X32" s="168"/>
      <c r="Y32" s="169"/>
      <c r="Z32" s="171" t="str">
        <f>IF('予選Aブロック　兼対戦表入力シート'!Z32:AB32="","",'予選Aブロック　兼対戦表入力シート'!Z32:AB32)</f>
        <v>サザンR</v>
      </c>
      <c r="AA32" s="168"/>
      <c r="AB32" s="169"/>
      <c r="AC32" s="54"/>
    </row>
    <row r="33" spans="2:29" s="66" customFormat="1" ht="17.25" customHeight="1">
      <c r="B33" s="106">
        <f>'予選Aブロック　兼対戦表入力シート'!B33</f>
        <v>6</v>
      </c>
      <c r="C33" s="174">
        <f>'予選Aブロック　兼対戦表入力シート'!C33:E33</f>
        <v>0.65972222222222232</v>
      </c>
      <c r="D33" s="175"/>
      <c r="E33" s="176"/>
      <c r="F33" s="167" t="str">
        <f>IF('予選Aブロック　兼対戦表入力シート'!F33:I33="","",'予選Aブロック　兼対戦表入力シート'!F33:I33)</f>
        <v>藤の木SC-A</v>
      </c>
      <c r="G33" s="168"/>
      <c r="H33" s="168"/>
      <c r="I33" s="169"/>
      <c r="J33" s="103">
        <f>IF('予選Aブロック　兼対戦表入力シート'!J33="","",'予選Aブロック　兼対戦表入力シート'!J33)</f>
        <v>1</v>
      </c>
      <c r="K33" s="94" t="s">
        <v>104</v>
      </c>
      <c r="L33" s="104">
        <f>IF('予選Aブロック　兼対戦表入力シート'!L33="","",'予選Aブロック　兼対戦表入力シート'!L33)</f>
        <v>8</v>
      </c>
      <c r="M33" s="167" t="str">
        <f>IF('予選Aブロック　兼対戦表入力シート'!M33:P33="","",'予選Aブロック　兼対戦表入力シート'!M33:P33)</f>
        <v>バディーSC</v>
      </c>
      <c r="N33" s="168"/>
      <c r="O33" s="168"/>
      <c r="P33" s="170"/>
      <c r="Q33" s="171" t="str">
        <f>IF('予選Aブロック　兼対戦表入力シート'!Q33:S33="","",'予選Aブロック　兼対戦表入力シート'!Q33:S33)</f>
        <v>みずき</v>
      </c>
      <c r="R33" s="168"/>
      <c r="S33" s="169"/>
      <c r="T33" s="171" t="str">
        <f>IF('予選Aブロック　兼対戦表入力シート'!T33:V33="","",'予選Aブロック　兼対戦表入力シート'!T33:V33)</f>
        <v>六ッ川K</v>
      </c>
      <c r="U33" s="168"/>
      <c r="V33" s="169"/>
      <c r="W33" s="171" t="str">
        <f>IF('予選Aブロック　兼対戦表入力シート'!W33:Y33="","",'予選Aブロック　兼対戦表入力シート'!W33:Y33)</f>
        <v>六ッ川K</v>
      </c>
      <c r="X33" s="168"/>
      <c r="Y33" s="169"/>
      <c r="Z33" s="171" t="str">
        <f>IF('予選Aブロック　兼対戦表入力シート'!Z33:AB33="","",'予選Aブロック　兼対戦表入力シート'!Z33:AB33)</f>
        <v>みずき</v>
      </c>
      <c r="AA33" s="168"/>
      <c r="AB33" s="169"/>
      <c r="AC33" s="54"/>
    </row>
    <row r="34" spans="2:29" ht="17.25" customHeight="1">
      <c r="C34" s="177">
        <f>'予選Aブロック　兼対戦表入力シート'!C34:E34</f>
        <v>0.68750000000000011</v>
      </c>
      <c r="D34" s="177"/>
      <c r="E34" s="177"/>
      <c r="F34" s="79" t="s">
        <v>107</v>
      </c>
    </row>
    <row r="35" spans="2:29" ht="17.25" customHeight="1">
      <c r="B35" s="69"/>
      <c r="C35" s="69"/>
      <c r="D35" s="69"/>
      <c r="E35" s="69"/>
      <c r="F35" s="69"/>
      <c r="G35" s="69"/>
      <c r="I35" s="70"/>
      <c r="J35" s="91">
        <f>'予選Aブロック　兼対戦表入力シート'!J35</f>
        <v>12</v>
      </c>
      <c r="K35" s="70" t="s">
        <v>90</v>
      </c>
      <c r="L35" s="91">
        <f>'予選Aブロック　兼対戦表入力シート'!L35</f>
        <v>14</v>
      </c>
      <c r="M35" s="70" t="s">
        <v>91</v>
      </c>
      <c r="N35" s="215" t="str">
        <f>'予選Aブロック　兼対戦表入力シート'!N35:O35</f>
        <v>（日）</v>
      </c>
      <c r="O35" s="215"/>
      <c r="P35" s="70"/>
      <c r="Q35" s="216" t="str">
        <f>'予選Aブロック　兼対戦表入力シート'!Q35:V35</f>
        <v>清水ヶ丘公園G</v>
      </c>
      <c r="R35" s="216"/>
      <c r="S35" s="216"/>
      <c r="T35" s="216"/>
      <c r="U35" s="216"/>
      <c r="V35" s="216"/>
      <c r="X35" s="70"/>
      <c r="Y35" s="70"/>
      <c r="Z35" s="217" t="str">
        <f>'予選Aブロック　兼対戦表入力シート'!Z35:AB35</f>
        <v>15-5-15</v>
      </c>
      <c r="AA35" s="188"/>
      <c r="AB35" s="188"/>
    </row>
    <row r="36" spans="2:29" ht="17.25" customHeight="1">
      <c r="B36" s="147" t="s">
        <v>71</v>
      </c>
      <c r="C36" s="125" t="str">
        <f>'予選Aブロック　兼対戦表入力シート'!C36:E36</f>
        <v>開場09:00</v>
      </c>
      <c r="D36" s="126"/>
      <c r="E36" s="173"/>
      <c r="F36" s="172" t="str">
        <f>'予選Aブロック　兼対戦表入力シート'!F36:P36</f>
        <v>予選リーグ　3　日目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151" t="s">
        <v>98</v>
      </c>
      <c r="R36" s="152"/>
      <c r="S36" s="153"/>
      <c r="T36" s="156" t="s">
        <v>99</v>
      </c>
      <c r="U36" s="152"/>
      <c r="V36" s="153"/>
      <c r="W36" s="156" t="s">
        <v>99</v>
      </c>
      <c r="X36" s="152"/>
      <c r="Y36" s="153"/>
      <c r="Z36" s="156" t="s">
        <v>100</v>
      </c>
      <c r="AA36" s="152"/>
      <c r="AB36" s="153"/>
    </row>
    <row r="37" spans="2:29" ht="17.25" customHeight="1">
      <c r="B37" s="148"/>
      <c r="C37" s="108" t="s">
        <v>101</v>
      </c>
      <c r="D37" s="109"/>
      <c r="E37" s="158"/>
      <c r="F37" s="163" t="s">
        <v>102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54"/>
      <c r="R37" s="114"/>
      <c r="S37" s="155"/>
      <c r="T37" s="157"/>
      <c r="U37" s="114"/>
      <c r="V37" s="155"/>
      <c r="W37" s="157"/>
      <c r="X37" s="114"/>
      <c r="Y37" s="155"/>
      <c r="Z37" s="157"/>
      <c r="AA37" s="114"/>
      <c r="AB37" s="155"/>
    </row>
    <row r="38" spans="2:29" ht="17.25" customHeight="1">
      <c r="B38" s="106">
        <f>'予選Aブロック　兼対戦表入力シート'!B38</f>
        <v>1</v>
      </c>
      <c r="C38" s="174">
        <f>'予選Aブロック　兼対戦表入力シート'!C38:E38</f>
        <v>0.40625</v>
      </c>
      <c r="D38" s="175"/>
      <c r="E38" s="176"/>
      <c r="F38" s="172" t="str">
        <f>IF('予選Aブロック　兼対戦表入力シート'!F38:I38="","",'予選Aブロック　兼対戦表入力シート'!F38:I38)</f>
        <v>藤の木SC-B</v>
      </c>
      <c r="G38" s="126"/>
      <c r="H38" s="126"/>
      <c r="I38" s="173"/>
      <c r="J38" s="97">
        <f>IF('予選Aブロック　兼対戦表入力シート'!J38="","",'予選Aブロック　兼対戦表入力シート'!J38)</f>
        <v>0</v>
      </c>
      <c r="K38" s="96" t="s">
        <v>104</v>
      </c>
      <c r="L38" s="99">
        <f>IF('予選Aブロック　兼対戦表入力シート'!L38="","",'予選Aブロック　兼対戦表入力シート'!L38)</f>
        <v>0</v>
      </c>
      <c r="M38" s="172" t="str">
        <f>IF('予選Aブロック　兼対戦表入力シート'!M38:P38="","",'予選Aブロック　兼対戦表入力シート'!M38:P38)</f>
        <v>六ッ川SC-5</v>
      </c>
      <c r="N38" s="126"/>
      <c r="O38" s="126"/>
      <c r="P38" s="127"/>
      <c r="Q38" s="125" t="str">
        <f>IF('予選Aブロック　兼対戦表入力シート'!Q38:S38="","",'予選Aブロック　兼対戦表入力シート'!Q38:S38)</f>
        <v>六ッ川5</v>
      </c>
      <c r="R38" s="126"/>
      <c r="S38" s="173"/>
      <c r="T38" s="125" t="str">
        <f>IF('予選Aブロック　兼対戦表入力シート'!T38:V38="","",'予選Aブロック　兼対戦表入力シート'!T38:V38)</f>
        <v>サザンW</v>
      </c>
      <c r="U38" s="126"/>
      <c r="V38" s="173"/>
      <c r="W38" s="125" t="str">
        <f>IF('予選Aブロック　兼対戦表入力シート'!W38:Y38="","",'予選Aブロック　兼対戦表入力シート'!W38:Y38)</f>
        <v>サザンW</v>
      </c>
      <c r="X38" s="126"/>
      <c r="Y38" s="173"/>
      <c r="Z38" s="125" t="str">
        <f>IF('予選Aブロック　兼対戦表入力シート'!Z38:AB38="","",'予選Aブロック　兼対戦表入力シート'!Z38:AB38)</f>
        <v>六ッ川5</v>
      </c>
      <c r="AA38" s="126"/>
      <c r="AB38" s="173"/>
    </row>
    <row r="39" spans="2:29" ht="17.25" customHeight="1">
      <c r="B39" s="80" t="str">
        <f>'予選Aブロック　兼対戦表入力シート'!B39</f>
        <v>-</v>
      </c>
      <c r="C39" s="178">
        <f>'予選Aブロック　兼対戦表入力シート'!C39:E39</f>
        <v>0.43402777777777779</v>
      </c>
      <c r="D39" s="179"/>
      <c r="E39" s="180"/>
      <c r="F39" s="167" t="str">
        <f>'予選Aブロック　兼対戦表入力シート'!F39:AB39</f>
        <v>TRM</v>
      </c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</row>
    <row r="40" spans="2:29" ht="17.25" customHeight="1">
      <c r="B40" s="106">
        <f>'予選Aブロック　兼対戦表入力シート'!B40</f>
        <v>2</v>
      </c>
      <c r="C40" s="174">
        <f>'予選Aブロック　兼対戦表入力シート'!C40:E40</f>
        <v>0.44791666666666669</v>
      </c>
      <c r="D40" s="175"/>
      <c r="E40" s="176"/>
      <c r="F40" s="172" t="str">
        <f>IF('予選Aブロック　兼対戦表入力シート'!F40:I40="","",'予選Aブロック　兼対戦表入力シート'!F40:I40)</f>
        <v>六ッ川SC-5</v>
      </c>
      <c r="G40" s="126"/>
      <c r="H40" s="126"/>
      <c r="I40" s="173"/>
      <c r="J40" s="97">
        <f>IF('予選Aブロック　兼対戦表入力シート'!J40="","",'予選Aブロック　兼対戦表入力シート'!J40)</f>
        <v>2</v>
      </c>
      <c r="K40" s="96" t="s">
        <v>104</v>
      </c>
      <c r="L40" s="99">
        <f>IF('予選Aブロック　兼対戦表入力シート'!L40="","",'予選Aブロック　兼対戦表入力シート'!L40)</f>
        <v>1</v>
      </c>
      <c r="M40" s="172" t="str">
        <f>IF('予選Aブロック　兼対戦表入力シート'!M40:P40="","",'予選Aブロック　兼対戦表入力シート'!M40:P40)</f>
        <v>サザンFC-W</v>
      </c>
      <c r="N40" s="126"/>
      <c r="O40" s="126"/>
      <c r="P40" s="127"/>
      <c r="Q40" s="125" t="str">
        <f>IF('予選Aブロック　兼対戦表入力シート'!Q40:S40="","",'予選Aブロック　兼対戦表入力シート'!Q40:S40)</f>
        <v>藤の木B</v>
      </c>
      <c r="R40" s="126"/>
      <c r="S40" s="173"/>
      <c r="T40" s="125" t="str">
        <f>IF('予選Aブロック　兼対戦表入力シート'!T40:V40="","",'予選Aブロック　兼対戦表入力シート'!T40:V40)</f>
        <v>六ッ川5</v>
      </c>
      <c r="U40" s="126"/>
      <c r="V40" s="173"/>
      <c r="W40" s="125" t="str">
        <f>IF('予選Aブロック　兼対戦表入力シート'!W40:Y40="","",'予選Aブロック　兼対戦表入力シート'!W40:Y40)</f>
        <v>六ッ川5</v>
      </c>
      <c r="X40" s="126"/>
      <c r="Y40" s="173"/>
      <c r="Z40" s="125" t="str">
        <f>IF('予選Aブロック　兼対戦表入力シート'!Z40:AB40="","",'予選Aブロック　兼対戦表入力シート'!Z40:AB40)</f>
        <v>藤の木B</v>
      </c>
      <c r="AA40" s="126"/>
      <c r="AB40" s="173"/>
    </row>
    <row r="41" spans="2:29" ht="17.25" customHeight="1">
      <c r="C41" s="177">
        <f>'予選Aブロック　兼対戦表入力シート'!C41:E41</f>
        <v>0.47569444444444448</v>
      </c>
      <c r="D41" s="177"/>
      <c r="E41" s="177"/>
      <c r="F41" s="79" t="s">
        <v>107</v>
      </c>
    </row>
    <row r="42" spans="2:29" ht="17.25" customHeight="1">
      <c r="B42" s="69"/>
      <c r="C42" s="69"/>
      <c r="D42" s="69"/>
      <c r="E42" s="69"/>
      <c r="F42" s="69"/>
      <c r="G42" s="69"/>
      <c r="I42" s="70"/>
      <c r="J42" s="91">
        <f>'予選Aブロック　兼対戦表入力シート'!J42</f>
        <v>12</v>
      </c>
      <c r="K42" s="70" t="s">
        <v>90</v>
      </c>
      <c r="L42" s="91">
        <f>'予選Aブロック　兼対戦表入力シート'!L42</f>
        <v>21</v>
      </c>
      <c r="M42" s="70" t="s">
        <v>91</v>
      </c>
      <c r="N42" s="215" t="str">
        <f>'予選Aブロック　兼対戦表入力シート'!N42:O42</f>
        <v>（日）</v>
      </c>
      <c r="O42" s="215"/>
      <c r="P42" s="70"/>
      <c r="Q42" s="216" t="str">
        <f>'予選Aブロック　兼対戦表入力シート'!Q42:V42</f>
        <v>長浜公園G</v>
      </c>
      <c r="R42" s="216"/>
      <c r="S42" s="216"/>
      <c r="T42" s="216"/>
      <c r="U42" s="216"/>
      <c r="V42" s="216"/>
      <c r="X42" s="70"/>
      <c r="Y42" s="70"/>
      <c r="Z42" s="217" t="str">
        <f>'予選Aブロック　兼対戦表入力シート'!Z42:AB42</f>
        <v>15-5-15</v>
      </c>
      <c r="AA42" s="188"/>
      <c r="AB42" s="188"/>
    </row>
    <row r="43" spans="2:29" ht="17.25" customHeight="1">
      <c r="B43" s="147" t="s">
        <v>71</v>
      </c>
      <c r="C43" s="125" t="str">
        <f>'予選Aブロック　兼対戦表入力シート'!C43:E43</f>
        <v>開場13:00</v>
      </c>
      <c r="D43" s="126"/>
      <c r="E43" s="173"/>
      <c r="F43" s="172" t="str">
        <f>'予選Aブロック　兼対戦表入力シート'!F43:P43</f>
        <v>予選リーグ　4　日目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7"/>
      <c r="Q43" s="151" t="s">
        <v>98</v>
      </c>
      <c r="R43" s="152"/>
      <c r="S43" s="153"/>
      <c r="T43" s="156" t="s">
        <v>99</v>
      </c>
      <c r="U43" s="152"/>
      <c r="V43" s="153"/>
      <c r="W43" s="156" t="s">
        <v>99</v>
      </c>
      <c r="X43" s="152"/>
      <c r="Y43" s="153"/>
      <c r="Z43" s="156" t="s">
        <v>100</v>
      </c>
      <c r="AA43" s="152"/>
      <c r="AB43" s="153"/>
    </row>
    <row r="44" spans="2:29" ht="17.25" customHeight="1">
      <c r="B44" s="148"/>
      <c r="C44" s="108" t="s">
        <v>101</v>
      </c>
      <c r="D44" s="109"/>
      <c r="E44" s="158"/>
      <c r="F44" s="163" t="s">
        <v>102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10"/>
      <c r="Q44" s="154"/>
      <c r="R44" s="114"/>
      <c r="S44" s="155"/>
      <c r="T44" s="157"/>
      <c r="U44" s="114"/>
      <c r="V44" s="155"/>
      <c r="W44" s="157"/>
      <c r="X44" s="114"/>
      <c r="Y44" s="155"/>
      <c r="Z44" s="157"/>
      <c r="AA44" s="114"/>
      <c r="AB44" s="155"/>
    </row>
    <row r="45" spans="2:29" s="66" customFormat="1" ht="17.25" customHeight="1">
      <c r="B45" s="106">
        <f>'予選Aブロック　兼対戦表入力シート'!B45</f>
        <v>1</v>
      </c>
      <c r="C45" s="174">
        <f>'予選Aブロック　兼対戦表入力シート'!C45:E45</f>
        <v>0.55555555555555558</v>
      </c>
      <c r="D45" s="175"/>
      <c r="E45" s="176"/>
      <c r="F45" s="167" t="str">
        <f>IF('予選Aブロック　兼対戦表入力シート'!F45:I45="","",'予選Aブロック　兼対戦表入力シート'!F45:I45)</f>
        <v>みずきSC</v>
      </c>
      <c r="G45" s="168"/>
      <c r="H45" s="168"/>
      <c r="I45" s="169"/>
      <c r="J45" s="103">
        <f>IF('予選Aブロック　兼対戦表入力シート'!J45="","",'予選Aブロック　兼対戦表入力シート'!J45)</f>
        <v>0</v>
      </c>
      <c r="K45" s="94" t="s">
        <v>104</v>
      </c>
      <c r="L45" s="104">
        <f>IF('予選Aブロック　兼対戦表入力シート'!L45="","",'予選Aブロック　兼対戦表入力シート'!L45)</f>
        <v>2</v>
      </c>
      <c r="M45" s="167" t="str">
        <f>IF('予選Aブロック　兼対戦表入力シート'!M45:P45="","",'予選Aブロック　兼対戦表入力シート'!M45:P45)</f>
        <v>藤の木SC-A</v>
      </c>
      <c r="N45" s="168"/>
      <c r="O45" s="168"/>
      <c r="P45" s="170"/>
      <c r="Q45" s="171" t="str">
        <f>IF('予選Aブロック　兼対戦表入力シート'!Q45:S45="","",'予選Aブロック　兼対戦表入力シート'!Q45:S45)</f>
        <v>サザンR</v>
      </c>
      <c r="R45" s="168"/>
      <c r="S45" s="169"/>
      <c r="T45" s="171" t="str">
        <f>IF('予選Aブロック　兼対戦表入力シート'!T45:V45="","",'予選Aブロック　兼対戦表入力シート'!T45:V45)</f>
        <v>バディー</v>
      </c>
      <c r="U45" s="168"/>
      <c r="V45" s="169"/>
      <c r="W45" s="171" t="str">
        <f>IF('予選Aブロック　兼対戦表入力シート'!W45:Y45="","",'予選Aブロック　兼対戦表入力シート'!W45:Y45)</f>
        <v>バディー</v>
      </c>
      <c r="X45" s="168"/>
      <c r="Y45" s="169"/>
      <c r="Z45" s="171" t="str">
        <f>IF('予選Aブロック　兼対戦表入力シート'!Z45:AB45="","",'予選Aブロック　兼対戦表入力シート'!Z45:AB45)</f>
        <v>サザンR</v>
      </c>
      <c r="AA45" s="168"/>
      <c r="AB45" s="169"/>
      <c r="AC45" s="54"/>
    </row>
    <row r="46" spans="2:29" s="66" customFormat="1" ht="17.25" customHeight="1">
      <c r="B46" s="106">
        <f>'予選Aブロック　兼対戦表入力シート'!B46</f>
        <v>2</v>
      </c>
      <c r="C46" s="174">
        <f>'予選Aブロック　兼対戦表入力シート'!C46:E46</f>
        <v>0.58333333333333337</v>
      </c>
      <c r="D46" s="175"/>
      <c r="E46" s="176"/>
      <c r="F46" s="167" t="str">
        <f>IF('予選Aブロック　兼対戦表入力シート'!F46:I46="","",'予選Aブロック　兼対戦表入力シート'!F46:I46)</f>
        <v>六ッ川SC-K</v>
      </c>
      <c r="G46" s="168"/>
      <c r="H46" s="168"/>
      <c r="I46" s="169"/>
      <c r="J46" s="103">
        <f>IF('予選Aブロック　兼対戦表入力シート'!J46="","",'予選Aブロック　兼対戦表入力シート'!J46)</f>
        <v>2</v>
      </c>
      <c r="K46" s="94" t="s">
        <v>104</v>
      </c>
      <c r="L46" s="104">
        <f>IF('予選Aブロック　兼対戦表入力シート'!L46="","",'予選Aブロック　兼対戦表入力シート'!L46)</f>
        <v>1</v>
      </c>
      <c r="M46" s="167" t="str">
        <f>IF('予選Aブロック　兼対戦表入力シート'!M46:P46="","",'予選Aブロック　兼対戦表入力シート'!M46:P46)</f>
        <v>バディーSC</v>
      </c>
      <c r="N46" s="168"/>
      <c r="O46" s="168"/>
      <c r="P46" s="170"/>
      <c r="Q46" s="171" t="str">
        <f>IF('予選Aブロック　兼対戦表入力シート'!Q46:S46="","",'予選Aブロック　兼対戦表入力シート'!Q46:S46)</f>
        <v>みずき</v>
      </c>
      <c r="R46" s="168"/>
      <c r="S46" s="169"/>
      <c r="T46" s="171" t="str">
        <f>IF('予選Aブロック　兼対戦表入力シート'!T46:V46="","",'予選Aブロック　兼対戦表入力シート'!T46:V46)</f>
        <v>サザンR</v>
      </c>
      <c r="U46" s="168"/>
      <c r="V46" s="169"/>
      <c r="W46" s="171" t="str">
        <f>IF('予選Aブロック　兼対戦表入力シート'!W46:Y46="","",'予選Aブロック　兼対戦表入力シート'!W46:Y46)</f>
        <v>サザンR</v>
      </c>
      <c r="X46" s="168"/>
      <c r="Y46" s="169"/>
      <c r="Z46" s="171" t="str">
        <f>IF('予選Aブロック　兼対戦表入力シート'!Z46:AB46="","",'予選Aブロック　兼対戦表入力シート'!Z46:AB46)</f>
        <v>みずき</v>
      </c>
      <c r="AA46" s="168"/>
      <c r="AB46" s="169"/>
      <c r="AC46" s="54"/>
    </row>
    <row r="47" spans="2:29" s="66" customFormat="1" ht="17.25" customHeight="1">
      <c r="B47" s="106">
        <f>'予選Aブロック　兼対戦表入力シート'!B47</f>
        <v>3</v>
      </c>
      <c r="C47" s="174">
        <f>'予選Aブロック　兼対戦表入力シート'!C47:E47</f>
        <v>0.61111111111111116</v>
      </c>
      <c r="D47" s="175"/>
      <c r="E47" s="176"/>
      <c r="F47" s="167" t="str">
        <f>IF('予選Aブロック　兼対戦表入力シート'!F47:I47="","",'予選Aブロック　兼対戦表入力シート'!F47:I47)</f>
        <v>みずきSC</v>
      </c>
      <c r="G47" s="168"/>
      <c r="H47" s="168"/>
      <c r="I47" s="169"/>
      <c r="J47" s="103">
        <f>IF('予選Aブロック　兼対戦表入力シート'!J47="","",'予選Aブロック　兼対戦表入力シート'!J47)</f>
        <v>0</v>
      </c>
      <c r="K47" s="94" t="s">
        <v>104</v>
      </c>
      <c r="L47" s="104">
        <f>IF('予選Aブロック　兼対戦表入力シート'!L47="","",'予選Aブロック　兼対戦表入力シート'!L47)</f>
        <v>5</v>
      </c>
      <c r="M47" s="167" t="str">
        <f>IF('予選Aブロック　兼対戦表入力シート'!M47:P47="","",'予選Aブロック　兼対戦表入力シート'!M47:P47)</f>
        <v>サザンFC-R</v>
      </c>
      <c r="N47" s="168"/>
      <c r="O47" s="168"/>
      <c r="P47" s="170"/>
      <c r="Q47" s="171" t="str">
        <f>IF('予選Aブロック　兼対戦表入力シート'!Q47:S47="","",'予選Aブロック　兼対戦表入力シート'!Q47:S47)</f>
        <v>六ッ川K</v>
      </c>
      <c r="R47" s="168"/>
      <c r="S47" s="169"/>
      <c r="T47" s="171" t="str">
        <f>IF('予選Aブロック　兼対戦表入力シート'!T47:V47="","",'予選Aブロック　兼対戦表入力シート'!T47:V47)</f>
        <v>バディー</v>
      </c>
      <c r="U47" s="168"/>
      <c r="V47" s="169"/>
      <c r="W47" s="171" t="str">
        <f>IF('予選Aブロック　兼対戦表入力シート'!W47:Y47="","",'予選Aブロック　兼対戦表入力シート'!W47:Y47)</f>
        <v>バディー</v>
      </c>
      <c r="X47" s="168"/>
      <c r="Y47" s="169"/>
      <c r="Z47" s="171" t="str">
        <f>IF('予選Aブロック　兼対戦表入力シート'!Z47:AB47="","",'予選Aブロック　兼対戦表入力シート'!Z47:AB47)</f>
        <v>六ッ川K</v>
      </c>
      <c r="AA47" s="168"/>
      <c r="AB47" s="169"/>
      <c r="AC47" s="54"/>
    </row>
    <row r="48" spans="2:29" s="66" customFormat="1" ht="17.25" customHeight="1">
      <c r="B48" s="106">
        <f>'予選Aブロック　兼対戦表入力シート'!B48</f>
        <v>4</v>
      </c>
      <c r="C48" s="174">
        <f>'予選Aブロック　兼対戦表入力シート'!C48:E48</f>
        <v>0.65277777777777779</v>
      </c>
      <c r="D48" s="175"/>
      <c r="E48" s="176"/>
      <c r="F48" s="167" t="str">
        <f>IF('予選Aブロック　兼対戦表入力シート'!F48:I48="","",'予選Aブロック　兼対戦表入力シート'!F48:I48)</f>
        <v>サザンFC-R</v>
      </c>
      <c r="G48" s="168"/>
      <c r="H48" s="168"/>
      <c r="I48" s="169"/>
      <c r="J48" s="103">
        <f>IF('予選Aブロック　兼対戦表入力シート'!J48="","",'予選Aブロック　兼対戦表入力シート'!J48)</f>
        <v>3</v>
      </c>
      <c r="K48" s="94" t="s">
        <v>104</v>
      </c>
      <c r="L48" s="104">
        <f>IF('予選Aブロック　兼対戦表入力シート'!L48="","",'予選Aブロック　兼対戦表入力シート'!L48)</f>
        <v>0</v>
      </c>
      <c r="M48" s="167" t="str">
        <f>IF('予選Aブロック　兼対戦表入力シート'!M48:P48="","",'予選Aブロック　兼対戦表入力シート'!M48:P48)</f>
        <v>バディーSC</v>
      </c>
      <c r="N48" s="168"/>
      <c r="O48" s="168"/>
      <c r="P48" s="170"/>
      <c r="Q48" s="171" t="str">
        <f>IF('予選Aブロック　兼対戦表入力シート'!Q48:S48="","",'予選Aブロック　兼対戦表入力シート'!Q48:S48)</f>
        <v>みずき</v>
      </c>
      <c r="R48" s="168"/>
      <c r="S48" s="169"/>
      <c r="T48" s="171" t="str">
        <f>IF('予選Aブロック　兼対戦表入力シート'!T48:V48="","",'予選Aブロック　兼対戦表入力シート'!T48:V48)</f>
        <v>藤の木A</v>
      </c>
      <c r="U48" s="168"/>
      <c r="V48" s="169"/>
      <c r="W48" s="171" t="str">
        <f>IF('予選Aブロック　兼対戦表入力シート'!W48:Y48="","",'予選Aブロック　兼対戦表入力シート'!W48:Y48)</f>
        <v>藤の木A</v>
      </c>
      <c r="X48" s="168"/>
      <c r="Y48" s="169"/>
      <c r="Z48" s="171" t="str">
        <f>IF('予選Aブロック　兼対戦表入力シート'!Z48:AB48="","",'予選Aブロック　兼対戦表入力シート'!Z48:AB48)</f>
        <v>みずき</v>
      </c>
      <c r="AA48" s="168"/>
      <c r="AB48" s="169"/>
      <c r="AC48" s="54"/>
    </row>
    <row r="49" spans="2:29" ht="17.25" customHeight="1">
      <c r="C49" s="177">
        <f>'予選Aブロック　兼対戦表入力シート'!C49:E49</f>
        <v>0.68055555555555558</v>
      </c>
      <c r="D49" s="177"/>
      <c r="E49" s="177"/>
      <c r="F49" s="79" t="s">
        <v>107</v>
      </c>
    </row>
    <row r="50" spans="2:29" ht="17.25" customHeight="1">
      <c r="B50" s="69"/>
      <c r="C50" s="69"/>
      <c r="D50" s="69"/>
      <c r="E50" s="69"/>
      <c r="F50" s="69"/>
      <c r="G50" s="69"/>
      <c r="I50" s="70"/>
      <c r="J50" s="91">
        <f>'予選Aブロック　兼対戦表入力シート'!J50</f>
        <v>1</v>
      </c>
      <c r="K50" s="70" t="s">
        <v>90</v>
      </c>
      <c r="L50" s="91">
        <f>'予選Aブロック　兼対戦表入力シート'!L50</f>
        <v>25</v>
      </c>
      <c r="M50" s="70" t="s">
        <v>91</v>
      </c>
      <c r="N50" s="215" t="str">
        <f>'予選Aブロック　兼対戦表入力シート'!N50:O50</f>
        <v>（日）</v>
      </c>
      <c r="O50" s="215"/>
      <c r="P50" s="70"/>
      <c r="Q50" s="216" t="str">
        <f>'予選Aブロック　兼対戦表入力シート'!Q50:V50</f>
        <v>清水ヶ丘公園G</v>
      </c>
      <c r="R50" s="216"/>
      <c r="S50" s="216"/>
      <c r="T50" s="216"/>
      <c r="U50" s="216"/>
      <c r="V50" s="216"/>
      <c r="X50" s="70"/>
      <c r="Y50" s="70"/>
      <c r="Z50" s="217" t="str">
        <f>'予選Aブロック　兼対戦表入力シート'!Z50:AB50</f>
        <v>15-5-15</v>
      </c>
      <c r="AA50" s="188"/>
      <c r="AB50" s="188"/>
    </row>
    <row r="51" spans="2:29" ht="17.25" customHeight="1">
      <c r="B51" s="147" t="s">
        <v>71</v>
      </c>
      <c r="C51" s="125" t="str">
        <f>'予選Aブロック　兼対戦表入力シート'!C51:E51</f>
        <v>開場13:00</v>
      </c>
      <c r="D51" s="126"/>
      <c r="E51" s="173"/>
      <c r="F51" s="172" t="str">
        <f>'予選Aブロック　兼対戦表入力シート'!F51:P51</f>
        <v>予選リーグ　5　日目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151" t="s">
        <v>98</v>
      </c>
      <c r="R51" s="152"/>
      <c r="S51" s="153"/>
      <c r="T51" s="156" t="s">
        <v>99</v>
      </c>
      <c r="U51" s="152"/>
      <c r="V51" s="153"/>
      <c r="W51" s="156" t="s">
        <v>99</v>
      </c>
      <c r="X51" s="152"/>
      <c r="Y51" s="153"/>
      <c r="Z51" s="156" t="s">
        <v>100</v>
      </c>
      <c r="AA51" s="152"/>
      <c r="AB51" s="153"/>
    </row>
    <row r="52" spans="2:29" ht="17.25" customHeight="1">
      <c r="B52" s="148"/>
      <c r="C52" s="108" t="s">
        <v>101</v>
      </c>
      <c r="D52" s="109"/>
      <c r="E52" s="158"/>
      <c r="F52" s="163" t="s">
        <v>102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54"/>
      <c r="R52" s="114"/>
      <c r="S52" s="155"/>
      <c r="T52" s="157"/>
      <c r="U52" s="114"/>
      <c r="V52" s="155"/>
      <c r="W52" s="157"/>
      <c r="X52" s="114"/>
      <c r="Y52" s="155"/>
      <c r="Z52" s="157"/>
      <c r="AA52" s="114"/>
      <c r="AB52" s="155"/>
    </row>
    <row r="53" spans="2:29" s="66" customFormat="1" ht="17.25" customHeight="1">
      <c r="B53" s="106">
        <f>'予選Aブロック　兼対戦表入力シート'!B53</f>
        <v>1</v>
      </c>
      <c r="C53" s="174">
        <f>'予選Aブロック　兼対戦表入力シート'!C53:E53</f>
        <v>0.58333333333333337</v>
      </c>
      <c r="D53" s="175"/>
      <c r="E53" s="176"/>
      <c r="F53" s="167" t="str">
        <f>IF('予選Aブロック　兼対戦表入力シート'!F53:I53="","",'予選Aブロック　兼対戦表入力シート'!F53:I53)</f>
        <v>六ッ川SC-G</v>
      </c>
      <c r="G53" s="168"/>
      <c r="H53" s="168"/>
      <c r="I53" s="169"/>
      <c r="J53" s="103">
        <f>IF('予選Aブロック　兼対戦表入力シート'!J53="","",'予選Aブロック　兼対戦表入力シート'!J53)</f>
        <v>4</v>
      </c>
      <c r="K53" s="94" t="s">
        <v>104</v>
      </c>
      <c r="L53" s="104">
        <f>IF('予選Aブロック　兼対戦表入力シート'!L53="","",'予選Aブロック　兼対戦表入力シート'!L53)</f>
        <v>0</v>
      </c>
      <c r="M53" s="167" t="str">
        <f>IF('予選Aブロック　兼対戦表入力シート'!M53:P53="","",'予選Aブロック　兼対戦表入力シート'!M53:P53)</f>
        <v>六ッ川SC-5</v>
      </c>
      <c r="N53" s="168"/>
      <c r="O53" s="168"/>
      <c r="P53" s="170"/>
      <c r="Q53" s="171" t="str">
        <f>IF('予選Aブロック　兼対戦表入力シート'!Q53:S53="","",'予選Aブロック　兼対戦表入力シート'!Q53:S53)</f>
        <v>みずき</v>
      </c>
      <c r="R53" s="168"/>
      <c r="S53" s="169"/>
      <c r="T53" s="125" t="str">
        <f>IF('予選Aブロック　兼対戦表入力シート'!T53:V53="","",'予選Aブロック　兼対戦表入力シート'!T53:V53)</f>
        <v>サザンW</v>
      </c>
      <c r="U53" s="126"/>
      <c r="V53" s="173"/>
      <c r="W53" s="125" t="str">
        <f>IF('予選Aブロック　兼対戦表入力シート'!W53:Y53="","",'予選Aブロック　兼対戦表入力シート'!W53:Y53)</f>
        <v>サザンW</v>
      </c>
      <c r="X53" s="126"/>
      <c r="Y53" s="173"/>
      <c r="Z53" s="171" t="str">
        <f>IF('予選Aブロック　兼対戦表入力シート'!Z53:AB53="","",'予選Aブロック　兼対戦表入力シート'!Z53:AB53)</f>
        <v>みずき</v>
      </c>
      <c r="AA53" s="168"/>
      <c r="AB53" s="169"/>
      <c r="AC53" s="54"/>
    </row>
    <row r="54" spans="2:29" s="66" customFormat="1" ht="17.25" customHeight="1">
      <c r="B54" s="105">
        <f>'予選Aブロック　兼対戦表入力シート'!B54</f>
        <v>2</v>
      </c>
      <c r="C54" s="192">
        <f>'予選Aブロック　兼対戦表入力シート'!C54:E54</f>
        <v>0.61111111111111116</v>
      </c>
      <c r="D54" s="193"/>
      <c r="E54" s="194"/>
      <c r="F54" s="200" t="str">
        <f>IF('予選Aブロック　兼対戦表入力シート'!F54:I54="","",'予選Aブロック　兼対戦表入力シート'!F54:I54)</f>
        <v>Aブロック5位(みずきSC)</v>
      </c>
      <c r="G54" s="198"/>
      <c r="H54" s="198"/>
      <c r="I54" s="199"/>
      <c r="J54" s="102">
        <f>IF('予選Aブロック　兼対戦表入力シート'!J54="","",'予選Aブロック　兼対戦表入力シート'!J54)</f>
        <v>0</v>
      </c>
      <c r="K54" s="100" t="s">
        <v>104</v>
      </c>
      <c r="L54" s="101">
        <f>IF('予選Aブロック　兼対戦表入力シート'!L54="","",'予選Aブロック　兼対戦表入力シート'!L54)</f>
        <v>0</v>
      </c>
      <c r="M54" s="200" t="str">
        <f>IF('予選Aブロック　兼対戦表入力シート'!M54:P54="","",'予選Aブロック　兼対戦表入力シート'!M54:P54)</f>
        <v>Bブロック4位(サザンFC-W)</v>
      </c>
      <c r="N54" s="198"/>
      <c r="O54" s="198"/>
      <c r="P54" s="209"/>
      <c r="Q54" s="118" t="str">
        <f>IF('予選Aブロック　兼対戦表入力シート'!Q54:S54="","",'予選Aブロック　兼対戦表入力シート'!Q54:S54)</f>
        <v>六ッ川G</v>
      </c>
      <c r="R54" s="119"/>
      <c r="S54" s="196"/>
      <c r="T54" s="118" t="str">
        <f>IF('予選Aブロック　兼対戦表入力シート'!T54:V54="","",'予選Aブロック　兼対戦表入力シート'!T54:V54)</f>
        <v>六ッ川5</v>
      </c>
      <c r="U54" s="119"/>
      <c r="V54" s="196"/>
      <c r="W54" s="118" t="str">
        <f>IF('予選Aブロック　兼対戦表入力シート'!W54:Y54="","",'予選Aブロック　兼対戦表入力シート'!W54:Y54)</f>
        <v>六ッ川5</v>
      </c>
      <c r="X54" s="119"/>
      <c r="Y54" s="196"/>
      <c r="Z54" s="118" t="str">
        <f>IF('予選Aブロック　兼対戦表入力シート'!Z54:AB54="","",'予選Aブロック　兼対戦表入力シート'!Z54:AB54)</f>
        <v>六ッ川G</v>
      </c>
      <c r="AA54" s="119"/>
      <c r="AB54" s="196"/>
      <c r="AC54" s="54"/>
    </row>
    <row r="55" spans="2:29" s="66" customFormat="1" ht="17.25" customHeight="1">
      <c r="B55" s="106"/>
      <c r="C55" s="184"/>
      <c r="D55" s="185"/>
      <c r="E55" s="186"/>
      <c r="F55" s="181" t="str">
        <f>IF('予選Aブロック　兼対戦表入力シート'!F55:I55="","",'予選Aブロック　兼対戦表入力シート'!F55:I55)</f>
        <v/>
      </c>
      <c r="G55" s="182"/>
      <c r="H55" s="182"/>
      <c r="I55" s="183"/>
      <c r="J55" s="93">
        <f>IF('予選Aブロック　兼対戦表入力シート'!J55="","",'予選Aブロック　兼対戦表入力シート'!J55)</f>
        <v>3</v>
      </c>
      <c r="K55" s="94" t="s">
        <v>138</v>
      </c>
      <c r="L55" s="95">
        <f>IF('予選Aブロック　兼対戦表入力シート'!L55="","",'予選Aブロック　兼対戦表入力シート'!L55)</f>
        <v>0</v>
      </c>
      <c r="M55" s="181" t="str">
        <f>IF('予選Aブロック　兼対戦表入力シート'!M55:P55="","",'予選Aブロック　兼対戦表入力シート'!M55:P55)</f>
        <v/>
      </c>
      <c r="N55" s="182"/>
      <c r="O55" s="182"/>
      <c r="P55" s="210"/>
      <c r="Q55" s="221"/>
      <c r="R55" s="188"/>
      <c r="S55" s="189"/>
      <c r="T55" s="187"/>
      <c r="U55" s="188"/>
      <c r="V55" s="189"/>
      <c r="W55" s="187"/>
      <c r="X55" s="188"/>
      <c r="Y55" s="189"/>
      <c r="Z55" s="187"/>
      <c r="AA55" s="188"/>
      <c r="AB55" s="189"/>
      <c r="AC55" s="54"/>
    </row>
    <row r="56" spans="2:29" ht="17.25" customHeight="1">
      <c r="C56" s="177">
        <f>'予選Aブロック　兼対戦表入力シート'!C56:E56</f>
        <v>0.63888888888888895</v>
      </c>
      <c r="D56" s="177"/>
      <c r="E56" s="177"/>
      <c r="F56" s="79" t="s">
        <v>107</v>
      </c>
    </row>
  </sheetData>
  <mergeCells count="280">
    <mergeCell ref="C53:E53"/>
    <mergeCell ref="F53:I53"/>
    <mergeCell ref="M53:P53"/>
    <mergeCell ref="Q53:S53"/>
    <mergeCell ref="T53:V53"/>
    <mergeCell ref="W53:Y53"/>
    <mergeCell ref="Z55:AB55"/>
    <mergeCell ref="C56:E56"/>
    <mergeCell ref="C55:E55"/>
    <mergeCell ref="F55:I55"/>
    <mergeCell ref="M55:P55"/>
    <mergeCell ref="Q55:S55"/>
    <mergeCell ref="T55:V55"/>
    <mergeCell ref="W55:Y55"/>
    <mergeCell ref="Z53:AB53"/>
    <mergeCell ref="C54:E54"/>
    <mergeCell ref="F54:I54"/>
    <mergeCell ref="M54:P54"/>
    <mergeCell ref="Q54:S54"/>
    <mergeCell ref="T54:V54"/>
    <mergeCell ref="W54:Y54"/>
    <mergeCell ref="Z54:AB54"/>
    <mergeCell ref="Z48:AB48"/>
    <mergeCell ref="C49:E49"/>
    <mergeCell ref="N50:O50"/>
    <mergeCell ref="Q50:V50"/>
    <mergeCell ref="Z50:AB50"/>
    <mergeCell ref="B51:B52"/>
    <mergeCell ref="C51:E51"/>
    <mergeCell ref="F51:P51"/>
    <mergeCell ref="Q51:S52"/>
    <mergeCell ref="T51:V52"/>
    <mergeCell ref="C48:E48"/>
    <mergeCell ref="F48:I48"/>
    <mergeCell ref="M48:P48"/>
    <mergeCell ref="Q48:S48"/>
    <mergeCell ref="T48:V48"/>
    <mergeCell ref="W48:Y48"/>
    <mergeCell ref="W51:Y52"/>
    <mergeCell ref="Z51:AB52"/>
    <mergeCell ref="C52:E52"/>
    <mergeCell ref="F52:P52"/>
    <mergeCell ref="C45:E45"/>
    <mergeCell ref="F45:I45"/>
    <mergeCell ref="M45:P45"/>
    <mergeCell ref="Q45:S45"/>
    <mergeCell ref="T45:V45"/>
    <mergeCell ref="W45:Y45"/>
    <mergeCell ref="Z45:AB45"/>
    <mergeCell ref="Z46:AB46"/>
    <mergeCell ref="C47:E47"/>
    <mergeCell ref="F47:I47"/>
    <mergeCell ref="M47:P47"/>
    <mergeCell ref="Q47:S47"/>
    <mergeCell ref="T47:V47"/>
    <mergeCell ref="W47:Y47"/>
    <mergeCell ref="Z47:AB47"/>
    <mergeCell ref="C46:E46"/>
    <mergeCell ref="F46:I46"/>
    <mergeCell ref="M46:P46"/>
    <mergeCell ref="Q46:S46"/>
    <mergeCell ref="T46:V46"/>
    <mergeCell ref="W46:Y46"/>
    <mergeCell ref="B43:B44"/>
    <mergeCell ref="C43:E43"/>
    <mergeCell ref="F43:P43"/>
    <mergeCell ref="Q43:S44"/>
    <mergeCell ref="T43:V44"/>
    <mergeCell ref="W43:Y44"/>
    <mergeCell ref="Z43:AB44"/>
    <mergeCell ref="C44:E44"/>
    <mergeCell ref="F44:P44"/>
    <mergeCell ref="C40:E40"/>
    <mergeCell ref="F40:I40"/>
    <mergeCell ref="M40:P40"/>
    <mergeCell ref="Q40:S40"/>
    <mergeCell ref="T40:V40"/>
    <mergeCell ref="W40:Y40"/>
    <mergeCell ref="Z40:AB40"/>
    <mergeCell ref="C41:E41"/>
    <mergeCell ref="N42:O42"/>
    <mergeCell ref="Q42:V42"/>
    <mergeCell ref="Z42:AB42"/>
    <mergeCell ref="C38:E38"/>
    <mergeCell ref="F38:I38"/>
    <mergeCell ref="M38:P38"/>
    <mergeCell ref="Q38:S38"/>
    <mergeCell ref="T38:V38"/>
    <mergeCell ref="W38:Y38"/>
    <mergeCell ref="Z38:AB38"/>
    <mergeCell ref="C39:E39"/>
    <mergeCell ref="F39:AB39"/>
    <mergeCell ref="Z33:AB33"/>
    <mergeCell ref="C34:E34"/>
    <mergeCell ref="N35:O35"/>
    <mergeCell ref="Q35:V35"/>
    <mergeCell ref="Z35:AB35"/>
    <mergeCell ref="B36:B37"/>
    <mergeCell ref="C36:E36"/>
    <mergeCell ref="F36:P36"/>
    <mergeCell ref="Q36:S37"/>
    <mergeCell ref="T36:V37"/>
    <mergeCell ref="C33:E33"/>
    <mergeCell ref="F33:I33"/>
    <mergeCell ref="M33:P33"/>
    <mergeCell ref="Q33:S33"/>
    <mergeCell ref="T33:V33"/>
    <mergeCell ref="W33:Y33"/>
    <mergeCell ref="W36:Y37"/>
    <mergeCell ref="Z36:AB37"/>
    <mergeCell ref="C37:E37"/>
    <mergeCell ref="F37:P37"/>
    <mergeCell ref="Z31:AB31"/>
    <mergeCell ref="C32:E32"/>
    <mergeCell ref="F32:I32"/>
    <mergeCell ref="M32:P32"/>
    <mergeCell ref="Q32:S32"/>
    <mergeCell ref="T32:V32"/>
    <mergeCell ref="W32:Y32"/>
    <mergeCell ref="Z32:AB32"/>
    <mergeCell ref="C31:E31"/>
    <mergeCell ref="F31:I31"/>
    <mergeCell ref="M31:P31"/>
    <mergeCell ref="Q31:S31"/>
    <mergeCell ref="T31:V31"/>
    <mergeCell ref="W31:Y31"/>
    <mergeCell ref="C28:E28"/>
    <mergeCell ref="F28:I28"/>
    <mergeCell ref="M28:P28"/>
    <mergeCell ref="Q28:S28"/>
    <mergeCell ref="T28:V28"/>
    <mergeCell ref="W28:Y28"/>
    <mergeCell ref="Z28:AB28"/>
    <mergeCell ref="Z29:AB29"/>
    <mergeCell ref="C30:E30"/>
    <mergeCell ref="F30:I30"/>
    <mergeCell ref="M30:P30"/>
    <mergeCell ref="Q30:S30"/>
    <mergeCell ref="T30:V30"/>
    <mergeCell ref="W30:Y30"/>
    <mergeCell ref="Z30:AB30"/>
    <mergeCell ref="C29:E29"/>
    <mergeCell ref="F29:I29"/>
    <mergeCell ref="M29:P29"/>
    <mergeCell ref="Q29:S29"/>
    <mergeCell ref="T29:V29"/>
    <mergeCell ref="W29:Y29"/>
    <mergeCell ref="C24:E24"/>
    <mergeCell ref="N25:O25"/>
    <mergeCell ref="Q25:V25"/>
    <mergeCell ref="Z25:AB25"/>
    <mergeCell ref="B26:B27"/>
    <mergeCell ref="C26:E26"/>
    <mergeCell ref="F26:P26"/>
    <mergeCell ref="Q26:S27"/>
    <mergeCell ref="T26:V27"/>
    <mergeCell ref="W26:Y27"/>
    <mergeCell ref="Z26:AB27"/>
    <mergeCell ref="C27:E27"/>
    <mergeCell ref="F27:P27"/>
    <mergeCell ref="C21:E21"/>
    <mergeCell ref="F21:I21"/>
    <mergeCell ref="M21:P21"/>
    <mergeCell ref="Q21:S21"/>
    <mergeCell ref="T21:V21"/>
    <mergeCell ref="W21:Y21"/>
    <mergeCell ref="Z21:AB21"/>
    <mergeCell ref="Z22:AB22"/>
    <mergeCell ref="C23:E23"/>
    <mergeCell ref="F23:I23"/>
    <mergeCell ref="M23:P23"/>
    <mergeCell ref="Q23:S23"/>
    <mergeCell ref="T23:V23"/>
    <mergeCell ref="W23:Y23"/>
    <mergeCell ref="Z23:AB23"/>
    <mergeCell ref="C22:E22"/>
    <mergeCell ref="F22:I22"/>
    <mergeCell ref="M22:P22"/>
    <mergeCell ref="Q22:S22"/>
    <mergeCell ref="T22:V22"/>
    <mergeCell ref="W22:Y22"/>
    <mergeCell ref="W19:Y20"/>
    <mergeCell ref="Z14:Z15"/>
    <mergeCell ref="AA14:AA15"/>
    <mergeCell ref="AB14:AB15"/>
    <mergeCell ref="N18:O18"/>
    <mergeCell ref="Q18:V18"/>
    <mergeCell ref="Z18:AB18"/>
    <mergeCell ref="R14:T15"/>
    <mergeCell ref="U14:U15"/>
    <mergeCell ref="V14:V15"/>
    <mergeCell ref="W14:W15"/>
    <mergeCell ref="X14:X15"/>
    <mergeCell ref="Y14:Y15"/>
    <mergeCell ref="L14:N14"/>
    <mergeCell ref="O14:Q14"/>
    <mergeCell ref="Z19:AB20"/>
    <mergeCell ref="F20:P20"/>
    <mergeCell ref="F10:H10"/>
    <mergeCell ref="I10:K10"/>
    <mergeCell ref="L10:N11"/>
    <mergeCell ref="O10:Q10"/>
    <mergeCell ref="B19:B20"/>
    <mergeCell ref="C19:E19"/>
    <mergeCell ref="F19:P19"/>
    <mergeCell ref="Q19:S20"/>
    <mergeCell ref="T19:V20"/>
    <mergeCell ref="B14:B15"/>
    <mergeCell ref="C14:E15"/>
    <mergeCell ref="F14:H14"/>
    <mergeCell ref="I14:K14"/>
    <mergeCell ref="C20:E20"/>
    <mergeCell ref="R10:T10"/>
    <mergeCell ref="U10:U11"/>
    <mergeCell ref="W12:W13"/>
    <mergeCell ref="X12:X13"/>
    <mergeCell ref="Y12:Y13"/>
    <mergeCell ref="Z12:Z13"/>
    <mergeCell ref="AA12:AA13"/>
    <mergeCell ref="AB12:AB13"/>
    <mergeCell ref="AB10:AB11"/>
    <mergeCell ref="B12:B13"/>
    <mergeCell ref="C12:E13"/>
    <mergeCell ref="F12:H12"/>
    <mergeCell ref="I12:K12"/>
    <mergeCell ref="L12:N12"/>
    <mergeCell ref="O12:Q13"/>
    <mergeCell ref="R12:T12"/>
    <mergeCell ref="U12:U13"/>
    <mergeCell ref="V12:V13"/>
    <mergeCell ref="V10:V11"/>
    <mergeCell ref="W10:W11"/>
    <mergeCell ref="X10:X11"/>
    <mergeCell ref="Y10:Y11"/>
    <mergeCell ref="Z10:Z11"/>
    <mergeCell ref="AA10:AA11"/>
    <mergeCell ref="B10:B11"/>
    <mergeCell ref="C10:E11"/>
    <mergeCell ref="V6:V7"/>
    <mergeCell ref="W6:W7"/>
    <mergeCell ref="X6:X7"/>
    <mergeCell ref="Y6:Y7"/>
    <mergeCell ref="B6:B7"/>
    <mergeCell ref="C6:E7"/>
    <mergeCell ref="F6:H7"/>
    <mergeCell ref="I6:K6"/>
    <mergeCell ref="L6:N6"/>
    <mergeCell ref="B8:B9"/>
    <mergeCell ref="C8:E9"/>
    <mergeCell ref="F8:H8"/>
    <mergeCell ref="I8:K9"/>
    <mergeCell ref="L8:N8"/>
    <mergeCell ref="O8:Q8"/>
    <mergeCell ref="R8:T8"/>
    <mergeCell ref="R6:T6"/>
    <mergeCell ref="U6:U7"/>
    <mergeCell ref="B1:AB1"/>
    <mergeCell ref="U3:X3"/>
    <mergeCell ref="Y3:AB3"/>
    <mergeCell ref="B4:E4"/>
    <mergeCell ref="U4:X4"/>
    <mergeCell ref="Y4:AB4"/>
    <mergeCell ref="O6:Q6"/>
    <mergeCell ref="AA8:AA9"/>
    <mergeCell ref="AB8:AB9"/>
    <mergeCell ref="C5:E5"/>
    <mergeCell ref="F5:H5"/>
    <mergeCell ref="I5:K5"/>
    <mergeCell ref="L5:N5"/>
    <mergeCell ref="O5:Q5"/>
    <mergeCell ref="R5:T5"/>
    <mergeCell ref="V8:V9"/>
    <mergeCell ref="W8:W9"/>
    <mergeCell ref="X8:X9"/>
    <mergeCell ref="Y8:Y9"/>
    <mergeCell ref="Z8:Z9"/>
    <mergeCell ref="U8:U9"/>
    <mergeCell ref="Z6:Z7"/>
    <mergeCell ref="AA6:AA7"/>
    <mergeCell ref="AB6:AB7"/>
  </mergeCells>
  <phoneticPr fontId="2"/>
  <printOptions horizontalCentered="1"/>
  <pageMargins left="0.19685039370078741" right="0.19685039370078741" top="0.55118110236220474" bottom="0.43307086614173229" header="0.31496062992125984" footer="0.31496062992125984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46"/>
  <sheetViews>
    <sheetView showGridLines="0" tabSelected="1" workbookViewId="0">
      <selection activeCell="AB1" sqref="AB1"/>
    </sheetView>
  </sheetViews>
  <sheetFormatPr defaultColWidth="5.625" defaultRowHeight="14.25"/>
  <cols>
    <col min="1" max="1" width="1.625" style="1" customWidth="1"/>
    <col min="2" max="5" width="5.625" style="1"/>
    <col min="6" max="6" width="5.625" style="1" customWidth="1"/>
    <col min="7" max="8" width="5.625" style="1"/>
    <col min="9" max="9" width="5.625" style="1" customWidth="1"/>
    <col min="10" max="26" width="5.625" style="1"/>
    <col min="27" max="27" width="1.625" style="1" customWidth="1"/>
    <col min="28" max="16384" width="5.625" style="1"/>
  </cols>
  <sheetData>
    <row r="1" spans="2:26" ht="18.75">
      <c r="B1" s="257" t="s">
        <v>23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2:26" ht="6" customHeight="1" thickBot="1"/>
    <row r="3" spans="2:26" ht="15" customHeight="1">
      <c r="Q3" s="272" t="s">
        <v>8</v>
      </c>
      <c r="R3" s="273"/>
      <c r="S3" s="273"/>
      <c r="T3" s="274"/>
      <c r="V3" s="278" t="s">
        <v>9</v>
      </c>
      <c r="W3" s="279"/>
      <c r="X3" s="280"/>
    </row>
    <row r="4" spans="2:26">
      <c r="Q4" s="275"/>
      <c r="R4" s="276"/>
      <c r="S4" s="276"/>
      <c r="T4" s="277"/>
      <c r="V4" s="281"/>
      <c r="W4" s="282"/>
      <c r="X4" s="283"/>
    </row>
    <row r="5" spans="2:26">
      <c r="Q5" s="266" t="s">
        <v>61</v>
      </c>
      <c r="R5" s="267"/>
      <c r="S5" s="267"/>
      <c r="T5" s="268"/>
      <c r="V5" s="284" t="s">
        <v>62</v>
      </c>
      <c r="W5" s="285"/>
      <c r="X5" s="286"/>
    </row>
    <row r="6" spans="2:26" ht="15" thickBot="1">
      <c r="Q6" s="269"/>
      <c r="R6" s="270"/>
      <c r="S6" s="270"/>
      <c r="T6" s="271"/>
      <c r="V6" s="287"/>
      <c r="W6" s="288"/>
      <c r="X6" s="289"/>
    </row>
    <row r="7" spans="2:26">
      <c r="B7" s="1" t="s">
        <v>11</v>
      </c>
    </row>
    <row r="8" spans="2:26">
      <c r="B8" s="1" t="s">
        <v>12</v>
      </c>
    </row>
    <row r="9" spans="2:26">
      <c r="B9" s="1" t="s">
        <v>27</v>
      </c>
      <c r="D9" s="1" t="s">
        <v>24</v>
      </c>
      <c r="N9" s="39"/>
      <c r="O9" s="40"/>
    </row>
    <row r="10" spans="2:26" ht="15" thickBot="1">
      <c r="D10" s="1" t="s">
        <v>25</v>
      </c>
      <c r="G10" s="10">
        <v>3</v>
      </c>
      <c r="H10" s="38"/>
      <c r="I10" s="38"/>
      <c r="J10" s="38"/>
      <c r="K10" s="38"/>
      <c r="L10" s="38"/>
      <c r="M10" s="38"/>
      <c r="N10" s="45"/>
      <c r="O10" s="43"/>
      <c r="P10" s="6"/>
      <c r="Q10" s="6"/>
      <c r="R10" s="6"/>
      <c r="S10" s="6"/>
      <c r="T10" s="6"/>
      <c r="U10" s="6"/>
      <c r="V10" s="24">
        <v>2</v>
      </c>
    </row>
    <row r="11" spans="2:26" ht="15" thickTop="1">
      <c r="B11" s="1" t="s">
        <v>26</v>
      </c>
      <c r="D11" s="1" t="s">
        <v>28</v>
      </c>
      <c r="G11" s="39"/>
      <c r="H11" s="40"/>
      <c r="I11" s="4"/>
      <c r="J11" s="4"/>
      <c r="K11" s="4"/>
      <c r="L11" s="4"/>
      <c r="M11" s="265">
        <v>42064.4375</v>
      </c>
      <c r="N11" s="265"/>
      <c r="O11" s="265"/>
      <c r="P11" s="265"/>
      <c r="Q11" s="4"/>
      <c r="R11" s="4"/>
      <c r="S11" s="4"/>
      <c r="T11" s="4"/>
      <c r="U11" s="11"/>
      <c r="V11" s="12"/>
    </row>
    <row r="12" spans="2:26">
      <c r="D12" s="1" t="s">
        <v>13</v>
      </c>
      <c r="G12" s="39"/>
      <c r="H12" s="40"/>
      <c r="I12" s="4"/>
      <c r="J12" s="4"/>
      <c r="K12" s="4"/>
      <c r="L12" s="4"/>
      <c r="M12" s="251" t="s">
        <v>56</v>
      </c>
      <c r="N12" s="252"/>
      <c r="O12" s="252"/>
      <c r="P12" s="253"/>
      <c r="Q12" s="4"/>
      <c r="R12" s="4"/>
      <c r="S12" s="4"/>
      <c r="T12" s="4"/>
      <c r="U12" s="11"/>
      <c r="V12" s="12"/>
    </row>
    <row r="13" spans="2:26" ht="15" thickBot="1">
      <c r="B13" s="1" t="s">
        <v>29</v>
      </c>
      <c r="D13" s="1" t="s">
        <v>24</v>
      </c>
      <c r="G13" s="39"/>
      <c r="H13" s="40"/>
      <c r="I13" s="4"/>
      <c r="J13" s="4"/>
      <c r="K13" s="4"/>
      <c r="L13" s="4"/>
      <c r="M13" s="254" t="s">
        <v>55</v>
      </c>
      <c r="N13" s="255"/>
      <c r="O13" s="255"/>
      <c r="P13" s="256"/>
      <c r="Q13" s="4"/>
      <c r="R13" s="4"/>
      <c r="S13" s="4"/>
      <c r="T13" s="4"/>
      <c r="U13" s="11"/>
      <c r="V13" s="12"/>
    </row>
    <row r="14" spans="2:26" ht="15.75">
      <c r="D14" s="1" t="s">
        <v>25</v>
      </c>
      <c r="G14" s="39"/>
      <c r="H14" s="40"/>
      <c r="I14" s="4"/>
      <c r="J14" s="4"/>
      <c r="K14" s="4"/>
      <c r="L14" s="4"/>
      <c r="M14" s="4"/>
      <c r="N14" s="4"/>
      <c r="O14" s="4"/>
      <c r="P14" s="4"/>
      <c r="Q14" s="258" t="s">
        <v>10</v>
      </c>
      <c r="R14" s="259"/>
      <c r="S14" s="260"/>
      <c r="T14" s="4"/>
      <c r="U14" s="11"/>
      <c r="V14" s="12"/>
    </row>
    <row r="15" spans="2:26" ht="16.5" thickBot="1">
      <c r="C15" s="37" t="s">
        <v>57</v>
      </c>
      <c r="D15" s="37"/>
      <c r="G15" s="39"/>
      <c r="H15" s="40"/>
      <c r="I15" s="4"/>
      <c r="J15" s="4"/>
      <c r="K15" s="4"/>
      <c r="L15" s="4"/>
      <c r="M15" s="4"/>
      <c r="N15" s="4"/>
      <c r="O15" s="4"/>
      <c r="P15" s="4"/>
      <c r="Q15" s="261" t="s">
        <v>63</v>
      </c>
      <c r="R15" s="262"/>
      <c r="S15" s="263"/>
      <c r="T15" s="4"/>
      <c r="U15" s="11"/>
      <c r="V15" s="12"/>
    </row>
    <row r="16" spans="2:26">
      <c r="C16" s="37"/>
      <c r="D16" s="37" t="s">
        <v>58</v>
      </c>
      <c r="G16" s="39"/>
      <c r="H16" s="4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/>
      <c r="V16" s="12"/>
    </row>
    <row r="17" spans="3:26" ht="15" thickBot="1">
      <c r="G17" s="39"/>
      <c r="H17" s="40"/>
      <c r="I17" s="4"/>
      <c r="J17" s="4"/>
      <c r="K17" s="49">
        <v>0</v>
      </c>
      <c r="L17" s="6"/>
      <c r="M17" s="6"/>
      <c r="N17" s="41"/>
      <c r="O17" s="42"/>
      <c r="P17" s="38"/>
      <c r="Q17" s="38"/>
      <c r="R17" s="50">
        <v>1</v>
      </c>
      <c r="S17" s="4"/>
      <c r="T17" s="4"/>
      <c r="U17" s="11"/>
      <c r="V17" s="12"/>
    </row>
    <row r="18" spans="3:26">
      <c r="G18" s="39"/>
      <c r="H18" s="40"/>
      <c r="I18" s="4"/>
      <c r="J18" s="4"/>
      <c r="K18" s="2"/>
      <c r="L18" s="7"/>
      <c r="M18" s="264">
        <v>42064.399305555555</v>
      </c>
      <c r="N18" s="264"/>
      <c r="O18" s="265"/>
      <c r="P18" s="265"/>
      <c r="Q18" s="47"/>
      <c r="R18" s="40"/>
      <c r="S18" s="4"/>
      <c r="T18" s="4"/>
      <c r="U18" s="11"/>
      <c r="V18" s="12"/>
    </row>
    <row r="19" spans="3:26">
      <c r="G19" s="39"/>
      <c r="H19" s="40"/>
      <c r="I19" s="4"/>
      <c r="J19" s="4"/>
      <c r="K19" s="2"/>
      <c r="L19" s="9"/>
      <c r="M19" s="251" t="s">
        <v>53</v>
      </c>
      <c r="N19" s="252"/>
      <c r="O19" s="252"/>
      <c r="P19" s="253"/>
      <c r="Q19" s="48"/>
      <c r="R19" s="40"/>
      <c r="S19" s="4"/>
      <c r="T19" s="4"/>
      <c r="U19" s="11"/>
      <c r="V19" s="12"/>
    </row>
    <row r="20" spans="3:26">
      <c r="G20" s="39"/>
      <c r="H20" s="40"/>
      <c r="I20" s="4"/>
      <c r="J20" s="4"/>
      <c r="K20" s="2"/>
      <c r="L20" s="9"/>
      <c r="M20" s="254" t="s">
        <v>54</v>
      </c>
      <c r="N20" s="255"/>
      <c r="O20" s="255"/>
      <c r="P20" s="256"/>
      <c r="Q20" s="48"/>
      <c r="R20" s="40"/>
      <c r="S20" s="4"/>
      <c r="T20" s="4"/>
      <c r="U20" s="11"/>
      <c r="V20" s="12"/>
    </row>
    <row r="21" spans="3:26" ht="15" thickBot="1">
      <c r="G21" s="39"/>
      <c r="H21" s="40"/>
      <c r="I21" s="4"/>
      <c r="J21" s="4"/>
      <c r="K21" s="2"/>
      <c r="L21" s="3"/>
      <c r="M21" s="4"/>
      <c r="N21" s="4"/>
      <c r="O21" s="4"/>
      <c r="P21" s="4"/>
      <c r="Q21" s="44"/>
      <c r="R21" s="46"/>
      <c r="S21" s="4"/>
      <c r="T21" s="4"/>
      <c r="U21" s="11"/>
      <c r="V21" s="12"/>
    </row>
    <row r="22" spans="3:26">
      <c r="G22" s="39"/>
      <c r="H22" s="40"/>
      <c r="I22" s="4"/>
      <c r="J22" s="4"/>
      <c r="K22" s="234" t="s">
        <v>47</v>
      </c>
      <c r="L22" s="235"/>
      <c r="M22" s="4"/>
      <c r="N22" s="4"/>
      <c r="O22" s="4"/>
      <c r="P22" s="4"/>
      <c r="Q22" s="234" t="s">
        <v>46</v>
      </c>
      <c r="R22" s="235"/>
      <c r="S22" s="4"/>
      <c r="T22" s="4"/>
      <c r="U22" s="11"/>
      <c r="V22" s="12"/>
    </row>
    <row r="23" spans="3:26" ht="15" thickBot="1">
      <c r="G23" s="39"/>
      <c r="H23" s="40"/>
      <c r="K23" s="245"/>
      <c r="L23" s="246"/>
      <c r="Q23" s="245"/>
      <c r="R23" s="246"/>
      <c r="U23" s="11"/>
      <c r="V23" s="12"/>
    </row>
    <row r="24" spans="3:26">
      <c r="G24" s="39"/>
      <c r="H24" s="40"/>
      <c r="U24" s="11"/>
      <c r="V24" s="12"/>
    </row>
    <row r="25" spans="3:26" ht="15" thickBot="1">
      <c r="D25" s="24">
        <v>1</v>
      </c>
      <c r="E25" s="6"/>
      <c r="F25" s="6"/>
      <c r="G25" s="41"/>
      <c r="H25" s="42"/>
      <c r="I25" s="38"/>
      <c r="J25" s="38"/>
      <c r="K25" s="10">
        <v>5</v>
      </c>
      <c r="R25" s="19">
        <v>0</v>
      </c>
      <c r="S25" s="6"/>
      <c r="T25" s="6"/>
      <c r="U25" s="20"/>
      <c r="V25" s="21"/>
      <c r="W25" s="15"/>
      <c r="X25" s="15"/>
      <c r="Y25" s="10">
        <v>1</v>
      </c>
    </row>
    <row r="26" spans="3:26">
      <c r="D26" s="11"/>
      <c r="E26" s="16"/>
      <c r="F26" s="290">
        <v>42063.659722222219</v>
      </c>
      <c r="G26" s="290"/>
      <c r="H26" s="249"/>
      <c r="I26" s="249"/>
      <c r="J26" s="39"/>
      <c r="K26" s="40"/>
      <c r="R26" s="11"/>
      <c r="S26" s="16"/>
      <c r="T26" s="290">
        <v>42050.451388888891</v>
      </c>
      <c r="U26" s="290"/>
      <c r="V26" s="249"/>
      <c r="W26" s="249"/>
      <c r="X26" s="11"/>
      <c r="Y26" s="12"/>
    </row>
    <row r="27" spans="3:26">
      <c r="D27" s="11"/>
      <c r="E27" s="12"/>
      <c r="F27" s="8"/>
      <c r="G27" s="291" t="s">
        <v>41</v>
      </c>
      <c r="H27" s="291"/>
      <c r="I27" s="8"/>
      <c r="J27" s="39"/>
      <c r="K27" s="40"/>
      <c r="R27" s="11"/>
      <c r="S27" s="12"/>
      <c r="T27" s="8"/>
      <c r="U27" s="291" t="s">
        <v>22</v>
      </c>
      <c r="V27" s="291"/>
      <c r="W27" s="8"/>
      <c r="X27" s="11"/>
      <c r="Y27" s="12"/>
    </row>
    <row r="28" spans="3:26">
      <c r="D28" s="11"/>
      <c r="E28" s="12"/>
      <c r="F28" s="251" t="s">
        <v>42</v>
      </c>
      <c r="G28" s="252"/>
      <c r="H28" s="252"/>
      <c r="I28" s="253"/>
      <c r="J28" s="39"/>
      <c r="K28" s="40"/>
      <c r="R28" s="11"/>
      <c r="S28" s="12"/>
      <c r="T28" s="251" t="s">
        <v>44</v>
      </c>
      <c r="U28" s="252"/>
      <c r="V28" s="252"/>
      <c r="W28" s="253"/>
      <c r="X28" s="11"/>
      <c r="Y28" s="12"/>
    </row>
    <row r="29" spans="3:26">
      <c r="D29" s="11"/>
      <c r="E29" s="12"/>
      <c r="F29" s="254" t="s">
        <v>43</v>
      </c>
      <c r="G29" s="255"/>
      <c r="H29" s="255"/>
      <c r="I29" s="256"/>
      <c r="J29" s="39"/>
      <c r="K29" s="40"/>
      <c r="R29" s="11"/>
      <c r="S29" s="12"/>
      <c r="T29" s="254" t="s">
        <v>45</v>
      </c>
      <c r="U29" s="255"/>
      <c r="V29" s="255"/>
      <c r="W29" s="256"/>
      <c r="X29" s="11"/>
      <c r="Y29" s="12"/>
    </row>
    <row r="30" spans="3:26">
      <c r="D30" s="11"/>
      <c r="E30" s="12"/>
      <c r="F30" s="4"/>
      <c r="J30" s="39"/>
      <c r="K30" s="40"/>
      <c r="R30" s="11"/>
      <c r="S30" s="12"/>
      <c r="W30" s="4"/>
      <c r="X30" s="11"/>
      <c r="Y30" s="12"/>
    </row>
    <row r="31" spans="3:26" ht="15" thickBot="1">
      <c r="C31" s="10">
        <v>7</v>
      </c>
      <c r="D31" s="17"/>
      <c r="E31" s="18"/>
      <c r="F31" s="6"/>
      <c r="G31" s="24">
        <v>0</v>
      </c>
      <c r="I31" s="24">
        <v>0</v>
      </c>
      <c r="J31" s="41"/>
      <c r="K31" s="42"/>
      <c r="L31" s="38"/>
      <c r="M31" s="10">
        <v>5</v>
      </c>
      <c r="P31" s="10">
        <v>1</v>
      </c>
      <c r="Q31" s="15"/>
      <c r="R31" s="17"/>
      <c r="S31" s="18"/>
      <c r="T31" s="19">
        <v>0</v>
      </c>
      <c r="V31" s="19">
        <v>0</v>
      </c>
      <c r="W31" s="23" t="s">
        <v>50</v>
      </c>
      <c r="X31" s="22" t="s">
        <v>49</v>
      </c>
      <c r="Y31" s="18"/>
      <c r="Z31" s="19">
        <v>0</v>
      </c>
    </row>
    <row r="32" spans="3:26" ht="15" thickTop="1">
      <c r="C32" s="11"/>
      <c r="D32" s="249">
        <v>42063.614583333336</v>
      </c>
      <c r="E32" s="290"/>
      <c r="F32" s="250"/>
      <c r="G32" s="3"/>
      <c r="I32" s="2"/>
      <c r="J32" s="292">
        <v>42063.576388888891</v>
      </c>
      <c r="K32" s="249"/>
      <c r="L32" s="249"/>
      <c r="M32" s="40"/>
      <c r="N32" s="4"/>
      <c r="P32" s="11"/>
      <c r="Q32" s="249">
        <v>42050.375</v>
      </c>
      <c r="R32" s="249"/>
      <c r="S32" s="250"/>
      <c r="T32" s="3"/>
      <c r="V32" s="11"/>
      <c r="W32" s="249">
        <v>42050.409722222219</v>
      </c>
      <c r="X32" s="249"/>
      <c r="Y32" s="250"/>
      <c r="Z32" s="3"/>
    </row>
    <row r="33" spans="3:27">
      <c r="C33" s="11"/>
      <c r="D33" s="4"/>
      <c r="E33" s="5" t="s">
        <v>37</v>
      </c>
      <c r="F33" s="2"/>
      <c r="G33" s="3"/>
      <c r="I33" s="2"/>
      <c r="J33" s="3"/>
      <c r="K33" s="5" t="s">
        <v>38</v>
      </c>
      <c r="L33" s="4"/>
      <c r="M33" s="40"/>
      <c r="N33" s="4"/>
      <c r="P33" s="11"/>
      <c r="Q33" s="12"/>
      <c r="R33" s="5" t="s">
        <v>39</v>
      </c>
      <c r="S33" s="2"/>
      <c r="T33" s="3"/>
      <c r="V33" s="11"/>
      <c r="W33" s="12"/>
      <c r="X33" s="5" t="s">
        <v>40</v>
      </c>
      <c r="Y33" s="2"/>
      <c r="Z33" s="3"/>
    </row>
    <row r="34" spans="3:27" ht="15" thickBot="1">
      <c r="C34" s="13"/>
      <c r="D34" s="4"/>
      <c r="F34" s="2"/>
      <c r="G34" s="3"/>
      <c r="I34" s="2"/>
      <c r="J34" s="3"/>
      <c r="L34" s="4"/>
      <c r="M34" s="46"/>
      <c r="N34" s="4"/>
      <c r="P34" s="13"/>
      <c r="Q34" s="14"/>
      <c r="S34" s="2"/>
      <c r="T34" s="3"/>
      <c r="V34" s="13"/>
      <c r="W34" s="14"/>
      <c r="Y34" s="2"/>
      <c r="Z34" s="3"/>
    </row>
    <row r="35" spans="3:27">
      <c r="C35" s="234" t="s">
        <v>0</v>
      </c>
      <c r="D35" s="235"/>
      <c r="F35" s="234" t="s">
        <v>1</v>
      </c>
      <c r="G35" s="235"/>
      <c r="I35" s="234" t="s">
        <v>6</v>
      </c>
      <c r="J35" s="235"/>
      <c r="L35" s="238" t="s">
        <v>7</v>
      </c>
      <c r="M35" s="239"/>
      <c r="P35" s="234" t="s">
        <v>4</v>
      </c>
      <c r="Q35" s="235"/>
      <c r="S35" s="234" t="s">
        <v>5</v>
      </c>
      <c r="T35" s="235"/>
      <c r="V35" s="238" t="s">
        <v>2</v>
      </c>
      <c r="W35" s="239"/>
      <c r="Y35" s="234" t="s">
        <v>3</v>
      </c>
      <c r="Z35" s="235"/>
    </row>
    <row r="36" spans="3:27">
      <c r="C36" s="236"/>
      <c r="D36" s="237"/>
      <c r="F36" s="236"/>
      <c r="G36" s="237"/>
      <c r="I36" s="236"/>
      <c r="J36" s="237"/>
      <c r="L36" s="240"/>
      <c r="M36" s="241"/>
      <c r="P36" s="236"/>
      <c r="Q36" s="237"/>
      <c r="S36" s="236"/>
      <c r="T36" s="237"/>
      <c r="V36" s="240"/>
      <c r="W36" s="241"/>
      <c r="Y36" s="236"/>
      <c r="Z36" s="237"/>
    </row>
    <row r="37" spans="3:27">
      <c r="C37" s="236" t="s">
        <v>48</v>
      </c>
      <c r="D37" s="237"/>
      <c r="F37" s="236" t="s">
        <v>33</v>
      </c>
      <c r="G37" s="237"/>
      <c r="I37" s="236" t="s">
        <v>34</v>
      </c>
      <c r="J37" s="237"/>
      <c r="L37" s="240" t="s">
        <v>30</v>
      </c>
      <c r="M37" s="241"/>
      <c r="P37" s="236" t="s">
        <v>31</v>
      </c>
      <c r="Q37" s="237"/>
      <c r="S37" s="236" t="s">
        <v>35</v>
      </c>
      <c r="T37" s="237"/>
      <c r="V37" s="240" t="s">
        <v>36</v>
      </c>
      <c r="W37" s="241"/>
      <c r="Y37" s="236" t="s">
        <v>32</v>
      </c>
      <c r="Z37" s="237"/>
    </row>
    <row r="38" spans="3:27" ht="15" thickBot="1">
      <c r="C38" s="245"/>
      <c r="D38" s="246"/>
      <c r="F38" s="245"/>
      <c r="G38" s="246"/>
      <c r="I38" s="245"/>
      <c r="J38" s="246"/>
      <c r="L38" s="247"/>
      <c r="M38" s="248"/>
      <c r="P38" s="245"/>
      <c r="Q38" s="246"/>
      <c r="S38" s="245"/>
      <c r="T38" s="246"/>
      <c r="V38" s="247"/>
      <c r="W38" s="248"/>
      <c r="Y38" s="245"/>
      <c r="Z38" s="246"/>
    </row>
    <row r="39" spans="3:27">
      <c r="G39" s="25"/>
      <c r="H39" s="26"/>
      <c r="I39" s="27"/>
      <c r="T39" s="25"/>
      <c r="U39" s="27"/>
      <c r="Z39" s="25"/>
      <c r="AA39" s="27"/>
    </row>
    <row r="40" spans="3:27">
      <c r="D40" s="242" t="s">
        <v>14</v>
      </c>
      <c r="E40" s="243"/>
      <c r="F40" s="244"/>
      <c r="G40" s="25"/>
      <c r="H40" s="26"/>
      <c r="I40" s="27"/>
      <c r="J40" s="242" t="s">
        <v>15</v>
      </c>
      <c r="K40" s="243"/>
      <c r="L40" s="244"/>
      <c r="Q40" s="242" t="s">
        <v>17</v>
      </c>
      <c r="R40" s="243"/>
      <c r="S40" s="244"/>
      <c r="T40" s="25"/>
      <c r="U40" s="27"/>
      <c r="W40" s="242" t="s">
        <v>20</v>
      </c>
      <c r="X40" s="243"/>
      <c r="Y40" s="244"/>
      <c r="Z40" s="25"/>
      <c r="AA40" s="27"/>
    </row>
    <row r="41" spans="3:27">
      <c r="D41" s="231" t="s">
        <v>18</v>
      </c>
      <c r="E41" s="232"/>
      <c r="F41" s="233"/>
      <c r="G41" s="25"/>
      <c r="H41" s="26"/>
      <c r="I41" s="27"/>
      <c r="J41" s="231" t="s">
        <v>16</v>
      </c>
      <c r="K41" s="232"/>
      <c r="L41" s="233"/>
      <c r="Q41" s="231" t="s">
        <v>19</v>
      </c>
      <c r="R41" s="232"/>
      <c r="S41" s="233"/>
      <c r="T41" s="25"/>
      <c r="U41" s="27"/>
      <c r="W41" s="231" t="s">
        <v>21</v>
      </c>
      <c r="X41" s="232"/>
      <c r="Y41" s="233"/>
      <c r="Z41" s="25"/>
      <c r="AA41" s="27"/>
    </row>
    <row r="42" spans="3:27">
      <c r="G42" s="25"/>
      <c r="H42" s="26"/>
      <c r="I42" s="27"/>
      <c r="T42" s="25"/>
      <c r="U42" s="27"/>
      <c r="Z42" s="25"/>
      <c r="AA42" s="27"/>
    </row>
    <row r="43" spans="3:27" ht="17.25" customHeight="1" thickBot="1">
      <c r="G43" s="25"/>
      <c r="H43" s="28"/>
      <c r="I43" s="27"/>
      <c r="M43" s="225" t="s">
        <v>59</v>
      </c>
      <c r="N43" s="226"/>
      <c r="O43" s="226"/>
      <c r="P43" s="226"/>
      <c r="Q43" s="226"/>
      <c r="R43" s="227"/>
      <c r="T43" s="25"/>
      <c r="U43" s="29"/>
      <c r="V43" s="30"/>
      <c r="W43" s="30"/>
      <c r="X43" s="30"/>
      <c r="Y43" s="30"/>
      <c r="Z43" s="31"/>
      <c r="AA43" s="27"/>
    </row>
    <row r="44" spans="3:27" ht="17.25" customHeight="1">
      <c r="F44" s="223">
        <v>42064.364583333336</v>
      </c>
      <c r="G44" s="223"/>
      <c r="H44" s="223"/>
      <c r="I44" s="223"/>
      <c r="J44" s="223"/>
      <c r="L44" s="36" t="s">
        <v>51</v>
      </c>
      <c r="M44" s="228"/>
      <c r="N44" s="229"/>
      <c r="O44" s="229"/>
      <c r="P44" s="229"/>
      <c r="Q44" s="229"/>
      <c r="R44" s="230"/>
      <c r="S44" s="35" t="s">
        <v>52</v>
      </c>
      <c r="U44" s="32"/>
      <c r="V44" s="224">
        <v>42064.381944444445</v>
      </c>
      <c r="W44" s="224"/>
      <c r="X44" s="224"/>
      <c r="Y44" s="224"/>
      <c r="Z44" s="34"/>
    </row>
    <row r="45" spans="3:27">
      <c r="H45" s="5" t="s">
        <v>60</v>
      </c>
      <c r="U45" s="222" t="s">
        <v>60</v>
      </c>
      <c r="V45" s="222"/>
      <c r="W45" s="222"/>
      <c r="X45" s="222"/>
      <c r="Y45" s="222"/>
      <c r="Z45" s="222"/>
    </row>
    <row r="46" spans="3:27">
      <c r="Y46" s="33"/>
    </row>
  </sheetData>
  <mergeCells count="55">
    <mergeCell ref="M19:P19"/>
    <mergeCell ref="M20:P20"/>
    <mergeCell ref="T26:W26"/>
    <mergeCell ref="D40:F40"/>
    <mergeCell ref="D41:F41"/>
    <mergeCell ref="J40:L40"/>
    <mergeCell ref="J41:L41"/>
    <mergeCell ref="Q40:S40"/>
    <mergeCell ref="Q41:S41"/>
    <mergeCell ref="U27:V27"/>
    <mergeCell ref="F28:I28"/>
    <mergeCell ref="F29:I29"/>
    <mergeCell ref="C35:D36"/>
    <mergeCell ref="F35:G36"/>
    <mergeCell ref="D32:F32"/>
    <mergeCell ref="J32:L32"/>
    <mergeCell ref="K22:L23"/>
    <mergeCell ref="I35:J36"/>
    <mergeCell ref="L35:M36"/>
    <mergeCell ref="F26:I26"/>
    <mergeCell ref="G27:H27"/>
    <mergeCell ref="Q22:R23"/>
    <mergeCell ref="W32:Y32"/>
    <mergeCell ref="Y37:Z38"/>
    <mergeCell ref="V37:W38"/>
    <mergeCell ref="B1:Z1"/>
    <mergeCell ref="Q14:S14"/>
    <mergeCell ref="Q15:S15"/>
    <mergeCell ref="M18:P18"/>
    <mergeCell ref="M11:P11"/>
    <mergeCell ref="Q5:T6"/>
    <mergeCell ref="Q3:T4"/>
    <mergeCell ref="V3:X4"/>
    <mergeCell ref="V5:X6"/>
    <mergeCell ref="M12:P12"/>
    <mergeCell ref="M13:P13"/>
    <mergeCell ref="C37:D38"/>
    <mergeCell ref="Q32:S32"/>
    <mergeCell ref="P37:Q38"/>
    <mergeCell ref="S37:T38"/>
    <mergeCell ref="T28:W28"/>
    <mergeCell ref="T29:W29"/>
    <mergeCell ref="S35:T36"/>
    <mergeCell ref="P35:Q36"/>
    <mergeCell ref="Y35:Z36"/>
    <mergeCell ref="V35:W36"/>
    <mergeCell ref="W40:Y40"/>
    <mergeCell ref="F37:G38"/>
    <mergeCell ref="I37:J38"/>
    <mergeCell ref="L37:M38"/>
    <mergeCell ref="U45:Z45"/>
    <mergeCell ref="F44:J44"/>
    <mergeCell ref="V44:Y44"/>
    <mergeCell ref="M43:R44"/>
    <mergeCell ref="W41:Y41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8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予選Aブロック　兼対戦表入力シート</vt:lpstr>
      <vt:lpstr>予選Bブロック</vt:lpstr>
      <vt:lpstr>決勝トーナメント</vt:lpstr>
      <vt:lpstr>決勝トーナメント!Print_Area</vt:lpstr>
      <vt:lpstr>'予選Aブロック　兼対戦表入力シート'!Print_Area</vt:lpstr>
      <vt:lpstr>予選Bブロック!Print_Area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Owner</cp:lastModifiedBy>
  <cp:lastPrinted>2015-02-28T10:12:23Z</cp:lastPrinted>
  <dcterms:created xsi:type="dcterms:W3CDTF">2012-05-07T15:01:36Z</dcterms:created>
  <dcterms:modified xsi:type="dcterms:W3CDTF">2015-03-01T18:18:28Z</dcterms:modified>
</cp:coreProperties>
</file>